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370" windowHeight="11970"/>
  </bookViews>
  <sheets>
    <sheet name="Anlage Stn" sheetId="3" r:id="rId1"/>
  </sheets>
  <calcPr calcId="125725"/>
</workbook>
</file>

<file path=xl/calcChain.xml><?xml version="1.0" encoding="utf-8"?>
<calcChain xmlns="http://schemas.openxmlformats.org/spreadsheetml/2006/main">
  <c r="G42" i="3"/>
  <c r="I31"/>
  <c r="I18"/>
  <c r="I23" s="1"/>
  <c r="J18"/>
  <c r="J23" s="1"/>
  <c r="J31" s="1"/>
  <c r="C28"/>
  <c r="C27"/>
  <c r="C21"/>
  <c r="C20"/>
  <c r="G12"/>
  <c r="E12"/>
  <c r="C12"/>
  <c r="G11"/>
  <c r="E11"/>
  <c r="C11"/>
  <c r="G10"/>
  <c r="E10"/>
  <c r="C10"/>
  <c r="G9"/>
  <c r="E9"/>
  <c r="C29" l="1"/>
  <c r="E18"/>
  <c r="E23" s="1"/>
  <c r="E31" s="1"/>
  <c r="C18"/>
  <c r="C23" s="1"/>
  <c r="C31" s="1"/>
  <c r="G18"/>
  <c r="G23" s="1"/>
  <c r="G31" s="1"/>
  <c r="I33" l="1"/>
  <c r="C40"/>
  <c r="I40"/>
  <c r="I42" s="1"/>
  <c r="I36"/>
  <c r="J33"/>
  <c r="E33"/>
  <c r="E36" s="1"/>
  <c r="G33"/>
  <c r="G36" s="1"/>
  <c r="J40" l="1"/>
  <c r="J42" s="1"/>
  <c r="J36"/>
  <c r="E40"/>
  <c r="E42" s="1"/>
  <c r="G40"/>
</calcChain>
</file>

<file path=xl/sharedStrings.xml><?xml version="1.0" encoding="utf-8"?>
<sst xmlns="http://schemas.openxmlformats.org/spreadsheetml/2006/main" count="39" uniqueCount="38">
  <si>
    <t>Neu</t>
  </si>
  <si>
    <t xml:space="preserve">Personal  </t>
  </si>
  <si>
    <t xml:space="preserve">Leitung </t>
  </si>
  <si>
    <t xml:space="preserve">Overhead    </t>
  </si>
  <si>
    <t xml:space="preserve">Sach- und Wiederbeschaffungskosten  </t>
  </si>
  <si>
    <t xml:space="preserve">Mittagessen    </t>
  </si>
  <si>
    <t xml:space="preserve">Frühbetreuung (Träger)    </t>
  </si>
  <si>
    <t>Spätbetreuung (Träger)</t>
  </si>
  <si>
    <t xml:space="preserve">Betriebskosten  </t>
  </si>
  <si>
    <t xml:space="preserve">Landeszuschüsse GTS </t>
  </si>
  <si>
    <t>Landeszuschüsse Früh- und Spätbetr.</t>
  </si>
  <si>
    <t xml:space="preserve">zusätzliche Zeitstunden durch Lehrer                    </t>
  </si>
  <si>
    <t>Derzeit</t>
  </si>
  <si>
    <t>( 4 Tage à 8 Stunden)</t>
  </si>
  <si>
    <t>(4 Tage à 8 Stunden)</t>
  </si>
  <si>
    <t>(4 Tage à 7 Stunden)</t>
  </si>
  <si>
    <t>abzüglich:</t>
  </si>
  <si>
    <t>VGS Frühbetreuung</t>
  </si>
  <si>
    <t>VGS Mittag</t>
  </si>
  <si>
    <t>Landeszuschüsse VGS</t>
  </si>
  <si>
    <t>Gesamtaufwendung Schulträger/Schuljahr</t>
  </si>
  <si>
    <t>Vergleich zu "derzeit"</t>
  </si>
  <si>
    <t>Aufwand Schulträger/Schuljahr</t>
  </si>
  <si>
    <t>Auswirkung der Durchschnittsschule bei 72 Grundschulen:</t>
  </si>
  <si>
    <t>Beispiel „Durchschnittsschule“= 2 Ganztagszüge</t>
  </si>
  <si>
    <t>GRDrs 06/2013</t>
  </si>
  <si>
    <t>Ferienbetreuung</t>
  </si>
  <si>
    <t>Zwischensumme 06/2013</t>
  </si>
  <si>
    <t>Summe</t>
  </si>
  <si>
    <t>Mindeststandard Schulgesetz</t>
  </si>
  <si>
    <t>4 T. à 7 h</t>
  </si>
  <si>
    <t>4 T. à 8 h</t>
  </si>
  <si>
    <t>Modellrechnung - Verankerung GTS im Schulgesetz:</t>
  </si>
  <si>
    <r>
      <rPr>
        <sz val="10"/>
        <color rgb="FFFF0000"/>
        <rFont val="Arial"/>
        <family val="2"/>
      </rPr>
      <t>Belastung</t>
    </r>
    <r>
      <rPr>
        <sz val="10"/>
        <color rgb="FF00B050"/>
        <rFont val="Arial"/>
        <family val="2"/>
      </rPr>
      <t xml:space="preserve">/Entlastung </t>
    </r>
    <r>
      <rPr>
        <sz val="10"/>
        <rFont val="Arial"/>
        <family val="2"/>
      </rPr>
      <t>gegenüber "derzeit"</t>
    </r>
  </si>
  <si>
    <t>Vergleich zu "derzeit" mit Ausgleichszahlung</t>
  </si>
  <si>
    <t>Durchschnittliche Belastung aus Vorwegentnahmen im Rahmen des FAG</t>
  </si>
  <si>
    <t>Durchschnittliche Belastung aus Vorwegentnahmen im Rahmen des FAG (ca. 8% v. 10 Mio. €)</t>
  </si>
  <si>
    <t>Anlage 2 zu GRDrs. 63/2014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</si>
</sst>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_ ;[Red]\-#,##0\ "/>
  </numFmts>
  <fonts count="18">
    <font>
      <sz val="11"/>
      <color theme="1"/>
      <name val="Arial"/>
      <family val="2"/>
    </font>
    <font>
      <sz val="10"/>
      <color theme="1"/>
      <name val="Frutiger 45 Light"/>
      <family val="2"/>
    </font>
    <font>
      <b/>
      <sz val="10"/>
      <color theme="1"/>
      <name val="Frutiger 45 Light"/>
      <family val="2"/>
    </font>
    <font>
      <b/>
      <sz val="10"/>
      <color rgb="FFFF0000"/>
      <name val="Frutiger 45 Light"/>
      <family val="2"/>
    </font>
    <font>
      <b/>
      <sz val="10"/>
      <color rgb="FFC00000"/>
      <name val="Frutiger 45 Light"/>
      <family val="2"/>
    </font>
    <font>
      <b/>
      <sz val="10"/>
      <color rgb="FF00B050"/>
      <name val="Frutiger 45 Light"/>
      <family val="2"/>
    </font>
    <font>
      <sz val="10"/>
      <color rgb="FF00B050"/>
      <name val="Frutiger 45 Light"/>
      <family val="2"/>
    </font>
    <font>
      <sz val="10"/>
      <color rgb="FFFF0000"/>
      <name val="Frutiger 45 Light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u/>
      <sz val="10"/>
      <color theme="1"/>
      <name val="Frutiger 45 Light"/>
      <family val="2"/>
    </font>
    <font>
      <u/>
      <sz val="10"/>
      <color rgb="FFFF0000"/>
      <name val="Arial"/>
      <family val="2"/>
    </font>
    <font>
      <sz val="10"/>
      <name val="Arial"/>
      <family val="2"/>
    </font>
    <font>
      <b/>
      <u/>
      <sz val="10"/>
      <color rgb="FFC00000"/>
      <name val="Frutiger 45 Light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3" fillId="0" borderId="0" xfId="0" applyNumberFormat="1" applyFont="1"/>
    <xf numFmtId="0" fontId="2" fillId="0" borderId="0" xfId="0" applyFont="1"/>
    <xf numFmtId="3" fontId="1" fillId="0" borderId="0" xfId="0" applyNumberFormat="1" applyFont="1"/>
    <xf numFmtId="6" fontId="3" fillId="0" borderId="2" xfId="0" applyNumberFormat="1" applyFont="1" applyBorder="1"/>
    <xf numFmtId="0" fontId="1" fillId="0" borderId="0" xfId="0" applyFont="1" applyBorder="1"/>
    <xf numFmtId="4" fontId="1" fillId="0" borderId="0" xfId="0" applyNumberFormat="1" applyFont="1"/>
    <xf numFmtId="3" fontId="5" fillId="0" borderId="0" xfId="0" applyNumberFormat="1" applyFont="1"/>
    <xf numFmtId="0" fontId="6" fillId="0" borderId="0" xfId="0" applyFont="1"/>
    <xf numFmtId="164" fontId="2" fillId="0" borderId="0" xfId="0" applyNumberFormat="1" applyFont="1"/>
    <xf numFmtId="164" fontId="4" fillId="0" borderId="0" xfId="0" applyNumberFormat="1" applyFont="1" applyFill="1"/>
    <xf numFmtId="0" fontId="1" fillId="0" borderId="2" xfId="0" applyFont="1" applyBorder="1"/>
    <xf numFmtId="0" fontId="2" fillId="0" borderId="4" xfId="0" applyFont="1" applyBorder="1"/>
    <xf numFmtId="0" fontId="2" fillId="0" borderId="0" xfId="0" applyFont="1" applyBorder="1"/>
    <xf numFmtId="16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6" fillId="0" borderId="0" xfId="0" applyFont="1" applyBorder="1"/>
    <xf numFmtId="164" fontId="4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3" fontId="8" fillId="0" borderId="0" xfId="0" applyNumberFormat="1" applyFont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/>
    <xf numFmtId="3" fontId="11" fillId="0" borderId="0" xfId="0" applyNumberFormat="1" applyFont="1"/>
    <xf numFmtId="0" fontId="3" fillId="0" borderId="1" xfId="0" applyFont="1" applyBorder="1"/>
    <xf numFmtId="0" fontId="3" fillId="0" borderId="4" xfId="0" applyFont="1" applyBorder="1"/>
    <xf numFmtId="6" fontId="3" fillId="0" borderId="0" xfId="0" applyNumberFormat="1" applyFont="1" applyBorder="1"/>
    <xf numFmtId="0" fontId="12" fillId="0" borderId="6" xfId="0" applyFont="1" applyBorder="1"/>
    <xf numFmtId="0" fontId="12" fillId="0" borderId="7" xfId="0" applyFont="1" applyBorder="1"/>
    <xf numFmtId="164" fontId="4" fillId="0" borderId="7" xfId="0" applyNumberFormat="1" applyFont="1" applyBorder="1" applyAlignment="1">
      <alignment horizontal="right"/>
    </xf>
    <xf numFmtId="0" fontId="11" fillId="0" borderId="0" xfId="0" applyFont="1"/>
    <xf numFmtId="3" fontId="14" fillId="0" borderId="0" xfId="0" applyNumberFormat="1" applyFont="1"/>
    <xf numFmtId="0" fontId="15" fillId="0" borderId="0" xfId="0" applyFont="1"/>
    <xf numFmtId="0" fontId="8" fillId="0" borderId="0" xfId="0" applyFont="1" applyFill="1"/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/>
    <xf numFmtId="3" fontId="17" fillId="0" borderId="7" xfId="0" applyNumberFormat="1" applyFont="1" applyBorder="1"/>
    <xf numFmtId="3" fontId="4" fillId="0" borderId="0" xfId="0" applyNumberFormat="1" applyFont="1"/>
    <xf numFmtId="0" fontId="9" fillId="0" borderId="0" xfId="0" applyFont="1" applyAlignment="1">
      <alignment vertical="center"/>
    </xf>
    <xf numFmtId="3" fontId="15" fillId="0" borderId="0" xfId="0" applyNumberFormat="1" applyFont="1" applyAlignment="1">
      <alignment horizontal="right"/>
    </xf>
    <xf numFmtId="0" fontId="2" fillId="0" borderId="0" xfId="0" applyFont="1" applyFill="1"/>
    <xf numFmtId="3" fontId="8" fillId="0" borderId="2" xfId="0" applyNumberFormat="1" applyFont="1" applyBorder="1"/>
    <xf numFmtId="3" fontId="8" fillId="0" borderId="3" xfId="0" applyNumberFormat="1" applyFont="1" applyBorder="1"/>
    <xf numFmtId="3" fontId="8" fillId="0" borderId="5" xfId="0" applyNumberFormat="1" applyFont="1" applyBorder="1"/>
    <xf numFmtId="3" fontId="5" fillId="0" borderId="7" xfId="0" applyNumberFormat="1" applyFont="1" applyBorder="1"/>
    <xf numFmtId="3" fontId="5" fillId="0" borderId="5" xfId="0" applyNumberFormat="1" applyFont="1" applyBorder="1"/>
    <xf numFmtId="3" fontId="16" fillId="0" borderId="5" xfId="0" applyNumberFormat="1" applyFont="1" applyBorder="1"/>
    <xf numFmtId="3" fontId="5" fillId="0" borderId="8" xfId="0" applyNumberFormat="1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3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top" wrapText="1"/>
    </xf>
    <xf numFmtId="3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8" fillId="0" borderId="0" xfId="0" applyNumberFormat="1" applyFont="1" applyAlignment="1">
      <alignment vertical="center"/>
    </xf>
    <xf numFmtId="3" fontId="3" fillId="0" borderId="7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showWhiteSpace="0" view="pageLayout" topLeftCell="A14" zoomScaleNormal="100" workbookViewId="0">
      <selection activeCell="H39" sqref="H39"/>
    </sheetView>
  </sheetViews>
  <sheetFormatPr baseColWidth="10" defaultColWidth="11" defaultRowHeight="12.75"/>
  <cols>
    <col min="1" max="1" width="41.75" style="1" customWidth="1"/>
    <col min="2" max="2" width="11" style="1"/>
    <col min="3" max="3" width="11.375" style="1" bestFit="1" customWidth="1"/>
    <col min="4" max="4" width="11" style="1"/>
    <col min="5" max="5" width="11.375" style="1" bestFit="1" customWidth="1"/>
    <col min="6" max="6" width="11" style="1"/>
    <col min="7" max="7" width="13" style="1" customWidth="1"/>
    <col min="8" max="16384" width="11" style="1"/>
  </cols>
  <sheetData>
    <row r="1" spans="1:10">
      <c r="A1" s="4" t="s">
        <v>32</v>
      </c>
      <c r="B1" s="4" t="s">
        <v>24</v>
      </c>
      <c r="H1" s="1" t="s">
        <v>37</v>
      </c>
    </row>
    <row r="3" spans="1:10">
      <c r="C3" s="44" t="s">
        <v>25</v>
      </c>
      <c r="I3" s="22"/>
    </row>
    <row r="4" spans="1:10" ht="14.25">
      <c r="C4" s="22" t="s">
        <v>12</v>
      </c>
      <c r="D4" s="22"/>
      <c r="E4" s="22" t="s">
        <v>0</v>
      </c>
      <c r="F4" s="22"/>
      <c r="G4" s="22" t="s">
        <v>0</v>
      </c>
      <c r="I4" s="62" t="s">
        <v>29</v>
      </c>
      <c r="J4" s="63"/>
    </row>
    <row r="5" spans="1:10">
      <c r="C5" s="22" t="s">
        <v>13</v>
      </c>
      <c r="D5" s="22"/>
      <c r="E5" s="22" t="s">
        <v>14</v>
      </c>
      <c r="F5" s="22"/>
      <c r="G5" s="22" t="s">
        <v>15</v>
      </c>
      <c r="I5" s="22" t="s">
        <v>31</v>
      </c>
      <c r="J5" s="22" t="s">
        <v>30</v>
      </c>
    </row>
    <row r="6" spans="1:10">
      <c r="A6" s="52"/>
      <c r="C6" s="22"/>
      <c r="D6" s="22"/>
      <c r="E6" s="22"/>
      <c r="F6" s="22"/>
      <c r="G6" s="22"/>
      <c r="I6" s="22"/>
      <c r="J6" s="26"/>
    </row>
    <row r="7" spans="1:10">
      <c r="A7" s="22" t="s">
        <v>11</v>
      </c>
      <c r="C7" s="22">
        <v>48</v>
      </c>
      <c r="D7" s="22"/>
      <c r="E7" s="22">
        <v>63</v>
      </c>
      <c r="F7" s="22"/>
      <c r="G7" s="22">
        <v>42</v>
      </c>
      <c r="I7" s="22">
        <v>63</v>
      </c>
      <c r="J7" s="26">
        <v>42</v>
      </c>
    </row>
    <row r="8" spans="1:10">
      <c r="A8" s="22"/>
      <c r="I8" s="22"/>
      <c r="J8" s="26"/>
    </row>
    <row r="9" spans="1:10">
      <c r="A9" s="22" t="s">
        <v>1</v>
      </c>
      <c r="C9" s="23">
        <v>251100</v>
      </c>
      <c r="D9" s="22"/>
      <c r="E9" s="23">
        <f>0.68*8*43000</f>
        <v>233920.00000000003</v>
      </c>
      <c r="F9" s="2"/>
      <c r="G9" s="23">
        <f>0.54*8*43000</f>
        <v>185760</v>
      </c>
      <c r="I9" s="26">
        <v>0</v>
      </c>
      <c r="J9" s="26">
        <v>0</v>
      </c>
    </row>
    <row r="10" spans="1:10">
      <c r="A10" s="22" t="s">
        <v>2</v>
      </c>
      <c r="C10" s="23">
        <f>1.2*43000</f>
        <v>51600</v>
      </c>
      <c r="D10" s="22"/>
      <c r="E10" s="23">
        <f>1.2*43000</f>
        <v>51600</v>
      </c>
      <c r="G10" s="23">
        <f>1.2*43000</f>
        <v>51600</v>
      </c>
      <c r="I10" s="26">
        <v>0</v>
      </c>
      <c r="J10" s="26">
        <v>0</v>
      </c>
    </row>
    <row r="11" spans="1:10">
      <c r="A11" s="22" t="s">
        <v>3</v>
      </c>
      <c r="C11" s="23">
        <f>3225*8</f>
        <v>25800</v>
      </c>
      <c r="D11" s="22"/>
      <c r="E11" s="23">
        <f>3225*8</f>
        <v>25800</v>
      </c>
      <c r="F11" s="2"/>
      <c r="G11" s="23">
        <f>3225*8</f>
        <v>25800</v>
      </c>
      <c r="I11" s="26">
        <v>0</v>
      </c>
      <c r="J11" s="26">
        <v>0</v>
      </c>
    </row>
    <row r="12" spans="1:10">
      <c r="A12" s="22" t="s">
        <v>4</v>
      </c>
      <c r="B12" s="2"/>
      <c r="C12" s="23">
        <f>750*8+3000</f>
        <v>9000</v>
      </c>
      <c r="D12" s="22"/>
      <c r="E12" s="23">
        <f>750*8+3000</f>
        <v>9000</v>
      </c>
      <c r="G12" s="23">
        <f>750*8+3000</f>
        <v>9000</v>
      </c>
      <c r="I12" s="26">
        <v>0</v>
      </c>
      <c r="J12" s="26">
        <v>0</v>
      </c>
    </row>
    <row r="13" spans="1:10">
      <c r="A13" s="22" t="s">
        <v>5</v>
      </c>
      <c r="C13" s="23">
        <v>50000</v>
      </c>
      <c r="D13" s="34"/>
      <c r="E13" s="43">
        <v>50000</v>
      </c>
      <c r="F13" s="2"/>
      <c r="G13" s="43">
        <v>50000</v>
      </c>
      <c r="I13" s="26">
        <v>50000</v>
      </c>
      <c r="J13" s="26">
        <v>50000</v>
      </c>
    </row>
    <row r="14" spans="1:10">
      <c r="A14" s="22" t="s">
        <v>6</v>
      </c>
      <c r="C14" s="58">
        <v>56000</v>
      </c>
      <c r="D14" s="59"/>
      <c r="E14" s="61">
        <v>56000</v>
      </c>
      <c r="F14" s="2"/>
      <c r="G14" s="61">
        <v>98900</v>
      </c>
      <c r="I14" s="64">
        <v>56000</v>
      </c>
      <c r="J14" s="64">
        <v>98900</v>
      </c>
    </row>
    <row r="15" spans="1:10">
      <c r="A15" s="22" t="s">
        <v>7</v>
      </c>
      <c r="C15" s="58"/>
      <c r="D15" s="60"/>
      <c r="E15" s="61"/>
      <c r="G15" s="61"/>
      <c r="I15" s="64"/>
      <c r="J15" s="64"/>
    </row>
    <row r="16" spans="1:10" ht="14.25">
      <c r="A16" s="22" t="s">
        <v>26</v>
      </c>
      <c r="C16" s="23">
        <v>75000</v>
      </c>
      <c r="D16" s="42"/>
      <c r="E16" s="23">
        <v>75000</v>
      </c>
      <c r="G16" s="23">
        <v>75000</v>
      </c>
      <c r="I16" s="26">
        <v>75000</v>
      </c>
      <c r="J16" s="26">
        <v>75000</v>
      </c>
    </row>
    <row r="17" spans="1:10">
      <c r="A17" s="22" t="s">
        <v>8</v>
      </c>
      <c r="C17" s="24">
        <v>16000</v>
      </c>
      <c r="D17" s="22"/>
      <c r="E17" s="24">
        <v>16000</v>
      </c>
      <c r="F17" s="2"/>
      <c r="G17" s="24">
        <v>16000</v>
      </c>
      <c r="I17" s="24">
        <v>16000</v>
      </c>
      <c r="J17" s="24">
        <v>16000</v>
      </c>
    </row>
    <row r="18" spans="1:10">
      <c r="A18" s="22" t="s">
        <v>27</v>
      </c>
      <c r="C18" s="23">
        <f>SUM(C9:C17)</f>
        <v>534500</v>
      </c>
      <c r="E18" s="23">
        <f>SUM(E9:E17)</f>
        <v>517320</v>
      </c>
      <c r="G18" s="23">
        <f>SUM(G9:G17)</f>
        <v>512060</v>
      </c>
      <c r="H18" s="23"/>
      <c r="I18" s="23">
        <f t="shared" ref="I18:J18" si="0">SUM(I9:I17)</f>
        <v>197000</v>
      </c>
      <c r="J18" s="23">
        <f t="shared" si="0"/>
        <v>239900</v>
      </c>
    </row>
    <row r="19" spans="1:10">
      <c r="C19" s="23"/>
      <c r="E19" s="23"/>
      <c r="G19" s="23"/>
      <c r="I19" s="26"/>
      <c r="J19" s="26"/>
    </row>
    <row r="20" spans="1:10">
      <c r="A20" s="22" t="s">
        <v>17</v>
      </c>
      <c r="C20" s="23">
        <f>2*0.15*40000</f>
        <v>12000</v>
      </c>
      <c r="D20" s="34"/>
      <c r="E20" s="23">
        <v>0</v>
      </c>
      <c r="G20" s="23">
        <v>0</v>
      </c>
      <c r="I20" s="26">
        <v>0</v>
      </c>
      <c r="J20" s="26">
        <v>0</v>
      </c>
    </row>
    <row r="21" spans="1:10">
      <c r="A21" s="22" t="s">
        <v>18</v>
      </c>
      <c r="C21" s="25">
        <f>2*0.3*40000</f>
        <v>24000</v>
      </c>
      <c r="D21" s="34"/>
      <c r="E21" s="25">
        <v>0</v>
      </c>
      <c r="G21" s="25">
        <v>0</v>
      </c>
      <c r="I21" s="25">
        <v>0</v>
      </c>
      <c r="J21" s="25">
        <v>0</v>
      </c>
    </row>
    <row r="22" spans="1:10">
      <c r="A22" s="34"/>
      <c r="D22" s="35"/>
      <c r="E22" s="5"/>
      <c r="I22" s="26"/>
      <c r="J22" s="26"/>
    </row>
    <row r="23" spans="1:10">
      <c r="A23" s="36" t="s">
        <v>28</v>
      </c>
      <c r="C23" s="26">
        <f>C18+C20+C21</f>
        <v>570500</v>
      </c>
      <c r="D23" s="26"/>
      <c r="E23" s="26">
        <f t="shared" ref="E23:J23" si="1">E18+E20+E21</f>
        <v>517320</v>
      </c>
      <c r="F23" s="26"/>
      <c r="G23" s="26">
        <f t="shared" si="1"/>
        <v>512060</v>
      </c>
      <c r="H23" s="26"/>
      <c r="I23" s="26">
        <f t="shared" si="1"/>
        <v>197000</v>
      </c>
      <c r="J23" s="26">
        <f t="shared" si="1"/>
        <v>239900</v>
      </c>
    </row>
    <row r="24" spans="1:10">
      <c r="A24" s="34"/>
      <c r="D24" s="27"/>
      <c r="E24" s="5"/>
      <c r="I24" s="26"/>
      <c r="J24" s="26"/>
    </row>
    <row r="25" spans="1:10">
      <c r="A25" s="4" t="s">
        <v>16</v>
      </c>
      <c r="E25" s="5"/>
      <c r="I25" s="26"/>
      <c r="J25" s="26"/>
    </row>
    <row r="26" spans="1:10">
      <c r="A26" s="22" t="s">
        <v>9</v>
      </c>
      <c r="C26" s="23">
        <v>29240</v>
      </c>
      <c r="D26" s="2"/>
      <c r="E26" s="23">
        <v>0</v>
      </c>
      <c r="G26" s="23">
        <v>0</v>
      </c>
      <c r="I26" s="26">
        <v>0</v>
      </c>
      <c r="J26" s="26">
        <v>0</v>
      </c>
    </row>
    <row r="27" spans="1:10">
      <c r="A27" s="22" t="s">
        <v>10</v>
      </c>
      <c r="B27" s="2"/>
      <c r="C27" s="23">
        <f>10*458+36*275</f>
        <v>14480</v>
      </c>
      <c r="D27" s="2"/>
      <c r="E27" s="23">
        <v>0</v>
      </c>
      <c r="G27" s="23">
        <v>0</v>
      </c>
      <c r="I27" s="26">
        <v>0</v>
      </c>
      <c r="J27" s="26">
        <v>0</v>
      </c>
    </row>
    <row r="28" spans="1:10">
      <c r="A28" s="22" t="s">
        <v>19</v>
      </c>
      <c r="C28" s="24">
        <f>2*5*458+2*10*458</f>
        <v>13740</v>
      </c>
      <c r="E28" s="24">
        <v>0</v>
      </c>
      <c r="F28" s="2"/>
      <c r="G28" s="24">
        <v>0</v>
      </c>
      <c r="I28" s="24">
        <v>0</v>
      </c>
      <c r="J28" s="24">
        <v>0</v>
      </c>
    </row>
    <row r="29" spans="1:10">
      <c r="A29" s="22"/>
      <c r="C29" s="23">
        <f>C26+C27+C28</f>
        <v>57460</v>
      </c>
      <c r="E29" s="23">
        <v>0</v>
      </c>
      <c r="G29" s="23">
        <v>0</v>
      </c>
      <c r="H29" s="23"/>
      <c r="I29" s="23">
        <v>0</v>
      </c>
      <c r="J29" s="23">
        <v>0</v>
      </c>
    </row>
    <row r="30" spans="1:10">
      <c r="A30" s="22"/>
      <c r="E30" s="5"/>
      <c r="I30" s="26"/>
      <c r="J30" s="26"/>
    </row>
    <row r="31" spans="1:10">
      <c r="A31" s="22" t="s">
        <v>20</v>
      </c>
      <c r="C31" s="11">
        <f>C23-C29</f>
        <v>513040</v>
      </c>
      <c r="D31" s="11"/>
      <c r="E31" s="11">
        <f>E23-E29</f>
        <v>517320</v>
      </c>
      <c r="F31" s="11"/>
      <c r="G31" s="11">
        <f>G23-G29</f>
        <v>512060</v>
      </c>
      <c r="H31" s="11"/>
      <c r="I31" s="11">
        <f>I23-I29</f>
        <v>197000</v>
      </c>
      <c r="J31" s="11">
        <f>J23-J29</f>
        <v>239900</v>
      </c>
    </row>
    <row r="32" spans="1:10">
      <c r="A32" s="22"/>
      <c r="G32" s="5"/>
      <c r="I32" s="26"/>
      <c r="J32" s="26"/>
    </row>
    <row r="33" spans="1:10">
      <c r="A33" s="22" t="s">
        <v>21</v>
      </c>
      <c r="E33" s="12">
        <f>E31-C31</f>
        <v>4280</v>
      </c>
      <c r="G33" s="9">
        <f>G31-C31</f>
        <v>-980</v>
      </c>
      <c r="H33" s="9"/>
      <c r="I33" s="9">
        <f>I31-C31</f>
        <v>-316040</v>
      </c>
      <c r="J33" s="9">
        <f>J31-C31</f>
        <v>-273140</v>
      </c>
    </row>
    <row r="34" spans="1:10" ht="5.45" customHeight="1">
      <c r="A34" s="22"/>
      <c r="E34" s="12"/>
      <c r="G34" s="9"/>
      <c r="I34" s="26"/>
      <c r="J34" s="26"/>
    </row>
    <row r="35" spans="1:10" ht="25.5">
      <c r="A35" s="53" t="s">
        <v>35</v>
      </c>
      <c r="C35" s="37"/>
      <c r="E35" s="54">
        <v>11100</v>
      </c>
      <c r="F35" s="55"/>
      <c r="G35" s="54">
        <v>11100</v>
      </c>
      <c r="H35" s="56"/>
      <c r="I35" s="54">
        <v>11100</v>
      </c>
      <c r="J35" s="54">
        <v>11100</v>
      </c>
    </row>
    <row r="36" spans="1:10">
      <c r="A36" s="22" t="s">
        <v>34</v>
      </c>
      <c r="E36" s="12">
        <f>E33+E35</f>
        <v>15380</v>
      </c>
      <c r="G36" s="9">
        <f>G33+G35</f>
        <v>10120</v>
      </c>
      <c r="H36" s="41"/>
      <c r="I36" s="9">
        <f t="shared" ref="I36:J36" si="2">I33+I35</f>
        <v>-304940</v>
      </c>
      <c r="J36" s="9">
        <f t="shared" si="2"/>
        <v>-262040</v>
      </c>
    </row>
    <row r="37" spans="1:10" ht="13.5" thickBot="1">
      <c r="G37" s="3"/>
      <c r="I37" s="26"/>
      <c r="J37" s="26"/>
    </row>
    <row r="38" spans="1:10">
      <c r="A38" s="28" t="s">
        <v>23</v>
      </c>
      <c r="B38" s="13"/>
      <c r="C38" s="13"/>
      <c r="D38" s="13"/>
      <c r="E38" s="13"/>
      <c r="F38" s="13"/>
      <c r="G38" s="6"/>
      <c r="H38" s="13"/>
      <c r="I38" s="45"/>
      <c r="J38" s="46"/>
    </row>
    <row r="39" spans="1:10" ht="6" customHeight="1">
      <c r="A39" s="29"/>
      <c r="B39" s="7"/>
      <c r="C39" s="7"/>
      <c r="D39" s="7"/>
      <c r="E39" s="7"/>
      <c r="F39" s="7"/>
      <c r="G39" s="30"/>
      <c r="H39" s="7"/>
      <c r="I39" s="26"/>
      <c r="J39" s="47"/>
    </row>
    <row r="40" spans="1:10">
      <c r="A40" s="14" t="s">
        <v>22</v>
      </c>
      <c r="B40" s="15"/>
      <c r="C40" s="11">
        <f>72*C31</f>
        <v>36938880</v>
      </c>
      <c r="D40" s="15"/>
      <c r="E40" s="16">
        <f>72*E33</f>
        <v>308160</v>
      </c>
      <c r="F40" s="15"/>
      <c r="G40" s="17">
        <f>72*G33</f>
        <v>-70560</v>
      </c>
      <c r="H40" s="17"/>
      <c r="I40" s="17">
        <f t="shared" ref="I40:J40" si="3">72*I33</f>
        <v>-22754880</v>
      </c>
      <c r="J40" s="49">
        <f t="shared" si="3"/>
        <v>-19666080</v>
      </c>
    </row>
    <row r="41" spans="1:10" ht="29.45" customHeight="1">
      <c r="A41" s="57" t="s">
        <v>36</v>
      </c>
      <c r="B41" s="7"/>
      <c r="C41" s="7"/>
      <c r="D41" s="7"/>
      <c r="E41" s="38">
        <v>800000</v>
      </c>
      <c r="F41" s="7"/>
      <c r="G41" s="39">
        <v>800000</v>
      </c>
      <c r="H41" s="39"/>
      <c r="I41" s="39">
        <v>800000</v>
      </c>
      <c r="J41" s="50">
        <v>800000</v>
      </c>
    </row>
    <row r="42" spans="1:10" ht="13.5" thickBot="1">
      <c r="A42" s="31" t="s">
        <v>33</v>
      </c>
      <c r="B42" s="32"/>
      <c r="C42" s="32"/>
      <c r="D42" s="32"/>
      <c r="E42" s="33">
        <f>E40+E41</f>
        <v>1108160</v>
      </c>
      <c r="F42" s="32"/>
      <c r="G42" s="65">
        <f>G40+G41</f>
        <v>729440</v>
      </c>
      <c r="H42" s="40"/>
      <c r="I42" s="48">
        <f t="shared" ref="I42:J42" si="4">I40+I41</f>
        <v>-21954880</v>
      </c>
      <c r="J42" s="51">
        <f t="shared" si="4"/>
        <v>-18866080</v>
      </c>
    </row>
    <row r="43" spans="1:10">
      <c r="A43" s="10"/>
      <c r="B43" s="10"/>
      <c r="C43" s="10"/>
      <c r="D43" s="10"/>
      <c r="E43" s="18"/>
      <c r="F43" s="10"/>
      <c r="G43" s="21"/>
      <c r="I43" s="26"/>
      <c r="J43" s="26"/>
    </row>
    <row r="44" spans="1:10">
      <c r="A44" s="4"/>
      <c r="E44" s="19"/>
      <c r="G44" s="9"/>
      <c r="I44" s="22"/>
      <c r="J44" s="26"/>
    </row>
    <row r="45" spans="1:10">
      <c r="I45" s="22"/>
    </row>
    <row r="46" spans="1:10">
      <c r="E46" s="8"/>
      <c r="F46" s="8"/>
      <c r="G46" s="8"/>
      <c r="I46" s="22"/>
    </row>
    <row r="47" spans="1:10">
      <c r="I47" s="22"/>
    </row>
    <row r="48" spans="1:10">
      <c r="A48" s="20"/>
      <c r="B48" s="20"/>
      <c r="C48" s="20"/>
      <c r="D48" s="20"/>
      <c r="E48" s="20"/>
      <c r="F48" s="20"/>
      <c r="G48" s="20"/>
    </row>
    <row r="49" spans="1:7">
      <c r="A49" s="21"/>
      <c r="B49" s="21"/>
      <c r="C49" s="21"/>
      <c r="D49" s="21"/>
      <c r="E49" s="21"/>
      <c r="F49" s="21"/>
      <c r="G49" s="21"/>
    </row>
    <row r="51" spans="1:7">
      <c r="E51" s="20"/>
    </row>
  </sheetData>
  <mergeCells count="7">
    <mergeCell ref="C14:C15"/>
    <mergeCell ref="D14:D15"/>
    <mergeCell ref="E14:E15"/>
    <mergeCell ref="G14:G15"/>
    <mergeCell ref="I4:J4"/>
    <mergeCell ref="I14:I15"/>
    <mergeCell ref="J14:J15"/>
  </mergeCells>
  <pageMargins left="0.70866141732283472" right="0.70866141732283472" top="0.78740157480314965" bottom="0.78740157480314965" header="0.31496062992125984" footer="0.31496062992125984"/>
  <pageSetup paperSize="9" scale="84" fitToHeight="0" orientation="landscape" cellComments="asDisplayed" r:id="rId1"/>
  <headerFoot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Stn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u400251</dc:creator>
  <cp:lastModifiedBy>u400254</cp:lastModifiedBy>
  <cp:lastPrinted>2014-02-17T13:44:17Z</cp:lastPrinted>
  <dcterms:created xsi:type="dcterms:W3CDTF">2014-01-23T12:58:49Z</dcterms:created>
  <dcterms:modified xsi:type="dcterms:W3CDTF">2014-02-17T13:44:20Z</dcterms:modified>
</cp:coreProperties>
</file>