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4496" windowHeight="9048" activeTab="0"/>
  </bookViews>
  <sheets>
    <sheet name="A) Übersicht_HH10_11_folgend" sheetId="1" r:id="rId1"/>
    <sheet name="B) Übersicht_HH12_13_folgend" sheetId="2" r:id="rId2"/>
    <sheet name="C) Übersicht_neue_Maßnahmen" sheetId="3" r:id="rId3"/>
  </sheets>
  <definedNames>
    <definedName name="_xlnm.Print_Titles" localSheetId="0">'A) Übersicht_HH10_11_folgend'!$3:$4</definedName>
    <definedName name="_xlnm.Print_Titles" localSheetId="1">'B) Übersicht_HH12_13_folgend'!$3:$4</definedName>
  </definedNames>
  <calcPr fullCalcOnLoad="1"/>
</workbook>
</file>

<file path=xl/comments1.xml><?xml version="1.0" encoding="utf-8"?>
<comments xmlns="http://schemas.openxmlformats.org/spreadsheetml/2006/main">
  <authors>
    <author>Mattheis,Bernd</author>
  </authors>
  <commentList>
    <comment ref="A68" authorId="0">
      <text>
        <r>
          <rPr>
            <b/>
            <sz val="8"/>
            <rFont val="Tahoma"/>
            <family val="2"/>
          </rPr>
          <t>Mattheis,Bernd:</t>
        </r>
        <r>
          <rPr>
            <sz val="8"/>
            <rFont val="Tahoma"/>
            <family val="2"/>
          </rPr>
          <t xml:space="preserve">
verfügbares Budget 5.956.208 EUR</t>
        </r>
      </text>
    </comment>
  </commentList>
</comments>
</file>

<file path=xl/comments2.xml><?xml version="1.0" encoding="utf-8"?>
<comments xmlns="http://schemas.openxmlformats.org/spreadsheetml/2006/main">
  <authors>
    <author>Mattheis,Bernd</author>
  </authors>
  <commentList>
    <comment ref="A76" authorId="0">
      <text>
        <r>
          <rPr>
            <b/>
            <sz val="8"/>
            <rFont val="Tahoma"/>
            <family val="2"/>
          </rPr>
          <t>Mattheis,Bernd:</t>
        </r>
        <r>
          <rPr>
            <sz val="8"/>
            <rFont val="Tahoma"/>
            <family val="2"/>
          </rPr>
          <t xml:space="preserve">
verfügbares Budget 5.956.208 EUR</t>
        </r>
      </text>
    </comment>
  </commentList>
</comments>
</file>

<file path=xl/comments3.xml><?xml version="1.0" encoding="utf-8"?>
<comments xmlns="http://schemas.openxmlformats.org/spreadsheetml/2006/main">
  <authors>
    <author>Mattheis,Bernd</author>
  </authors>
  <commentList>
    <comment ref="H40" authorId="0">
      <text>
        <r>
          <rPr>
            <b/>
            <sz val="8"/>
            <rFont val="Tahoma"/>
            <family val="2"/>
          </rPr>
          <t>Mattheis,Bernd:</t>
        </r>
        <r>
          <rPr>
            <sz val="8"/>
            <rFont val="Tahoma"/>
            <family val="2"/>
          </rPr>
          <t xml:space="preserve">
geändert</t>
        </r>
      </text>
    </comment>
    <comment ref="A43" authorId="0">
      <text>
        <r>
          <rPr>
            <b/>
            <sz val="8"/>
            <rFont val="Tahoma"/>
            <family val="2"/>
          </rPr>
          <t>Mattheis,Bernd:</t>
        </r>
        <r>
          <rPr>
            <sz val="8"/>
            <rFont val="Tahoma"/>
            <family val="2"/>
          </rPr>
          <t xml:space="preserve">
eingefügt
</t>
        </r>
      </text>
    </comment>
    <comment ref="A44" authorId="0">
      <text>
        <r>
          <rPr>
            <b/>
            <sz val="8"/>
            <rFont val="Tahoma"/>
            <family val="2"/>
          </rPr>
          <t>Mattheis,Bernd:</t>
        </r>
        <r>
          <rPr>
            <sz val="8"/>
            <rFont val="Tahoma"/>
            <family val="2"/>
          </rPr>
          <t xml:space="preserve">
eingefügt
</t>
        </r>
      </text>
    </comment>
  </commentList>
</comments>
</file>

<file path=xl/sharedStrings.xml><?xml version="1.0" encoding="utf-8"?>
<sst xmlns="http://schemas.openxmlformats.org/spreadsheetml/2006/main" count="273" uniqueCount="219">
  <si>
    <t>Investitionskosten/-zuschüsse</t>
  </si>
  <si>
    <t>erwartete</t>
  </si>
  <si>
    <t>Gesamt</t>
  </si>
  <si>
    <t>Bundesmittel</t>
  </si>
  <si>
    <t>freie Träger</t>
  </si>
  <si>
    <t>städt. Träger</t>
  </si>
  <si>
    <t>Gesamtkosten neue Maßnahmen</t>
  </si>
  <si>
    <t>1. Angebotsumstellungen und Erweiterungen bestehender Einrichtungen</t>
  </si>
  <si>
    <t>2. Sanierungen/Neubau und Infrastrukturpauschale</t>
  </si>
  <si>
    <t>3. Neue Träger</t>
  </si>
  <si>
    <t>5. Nachfinanzierung bereits beschlossener Projekte</t>
  </si>
  <si>
    <t>6. Betriebskindertagesstätten</t>
  </si>
  <si>
    <t>Betriebe/Träger</t>
  </si>
  <si>
    <t>Gesamtkosten der beschlossenen Maßnahmen (Ist)</t>
  </si>
  <si>
    <t>Summe neue Maßnahmen</t>
  </si>
  <si>
    <t>Budget für weitere Angebotsumstellungen, neue Träger/Gruppen</t>
  </si>
  <si>
    <t>Unterschreitung der Ansätze 
bzw. freie Mittel (+) /
Überschreitung der Ansätze (-)</t>
  </si>
  <si>
    <t>Betriebskosten/-zuschüsse bzw. Sachkosten</t>
  </si>
  <si>
    <t>Stellen</t>
  </si>
  <si>
    <t>HH-Ansatz freie Träger (ohne Budget)</t>
  </si>
  <si>
    <t>städt. Träger, Sanierungen - HH 2010/11 - Ist neu</t>
  </si>
  <si>
    <t>städt. Träger, Neubau - HH 2010/11 - Ist neu</t>
  </si>
  <si>
    <t>Infrastrukturpauschale - HH 2010/11 - Ist neu</t>
  </si>
  <si>
    <t>freie Träger HH 2010/11 -  Ist neu</t>
  </si>
  <si>
    <t>städt. Träger GRDrs 464/2010 - Ist neu</t>
  </si>
  <si>
    <t>freie Träger GRDrs 464/2010 - Ist neu</t>
  </si>
  <si>
    <t>städt. Träger HH 201/11 - Ist neu</t>
  </si>
  <si>
    <t>Betriebe/Träger HH 2010/11 - Ist neu</t>
  </si>
  <si>
    <t>freie Träger (ohne Budget) 
Unterschreitung (+) /
Überschreitung der Ansätze (-)</t>
  </si>
  <si>
    <t>städt. Träger 
Unterschreitung (+) /
Überschreitung der Ansätze (-)</t>
  </si>
  <si>
    <t>erwartete Bundesmittel</t>
  </si>
  <si>
    <t>Summe Soll HH-Ansatz</t>
  </si>
  <si>
    <t>Betriebe/Träger GRDrs 464/2010 - Ist neu</t>
  </si>
  <si>
    <t>Mittel im HH 10/11; Finanzplanung veranschlagt (Soll)</t>
  </si>
  <si>
    <t>dauerhaft</t>
  </si>
  <si>
    <t>freie Träger GRDrs 7/2011 - Ist neu</t>
  </si>
  <si>
    <t>städt. Träger GRDrs 7/2011 - Ist neu</t>
  </si>
  <si>
    <r>
      <t xml:space="preserve">städt. Träger </t>
    </r>
    <r>
      <rPr>
        <b/>
        <sz val="10"/>
        <color indexed="10"/>
        <rFont val="Arial"/>
        <family val="2"/>
      </rPr>
      <t>(Sachkosten)</t>
    </r>
    <r>
      <rPr>
        <sz val="10"/>
        <color indexed="12"/>
        <rFont val="Arial"/>
        <family val="2"/>
      </rPr>
      <t xml:space="preserve"> - HH 2010/11 - Ist neu</t>
    </r>
  </si>
  <si>
    <t>Betriebe/Träger GRDrs 7/2011 - Ist neu</t>
  </si>
  <si>
    <t>freie Träger Sanierungen/Neubauten HH 2010/11 -  Ist neu</t>
  </si>
  <si>
    <t>freie Träger 7/2011 - Ist Sachstandsbericht</t>
  </si>
  <si>
    <t>freie Träger 464/2100 - Ist Sachstandsbericht</t>
  </si>
  <si>
    <t>freie Träger HH 2010/11 - Ist Sachstandsbericht</t>
  </si>
  <si>
    <t>Summe freie Träger  Ist Sachstandsbericht</t>
  </si>
  <si>
    <t>städt. Träger HH 2010/11 - Ist Sachstandsberichrt</t>
  </si>
  <si>
    <t>städt. Träger 464/2010 - Ist Sachstandsbericht</t>
  </si>
  <si>
    <t>Summe städt. Träger Ist Sachstandsbericht</t>
  </si>
  <si>
    <t>städt. Träger 7/2011 - Ist Sachstandsbericht</t>
  </si>
  <si>
    <t>Investitionskosten/-zuschüsse 2014/2015</t>
  </si>
  <si>
    <t>Betriebskosten/-zuschüsse bzw. Sachkosten
2012/2013</t>
  </si>
  <si>
    <t>Betriebskosten/-zuschüsse bzw. Sachkosten
2014/2015</t>
  </si>
  <si>
    <t>freie Träger HH 2012/13 -  Ist neu</t>
  </si>
  <si>
    <t>Bezug</t>
  </si>
  <si>
    <t>1147/2011; Anl. 3, Liste 1.1 - Ist</t>
  </si>
  <si>
    <t>1147/2011; Anl. 3, Liste 1.2 - Ist</t>
  </si>
  <si>
    <t>freie Träger Sanierungen/Neubauten mit Angebotsveränderungen HH 2012/13 -  Ist neu</t>
  </si>
  <si>
    <t>freie Träger Sanierungen ohne Angebotsveränderungen
HH 2012/13 -  Ist neu</t>
  </si>
  <si>
    <t>freie Träger Waldheimumnutzungen HH 2012/13 -  Ist neu</t>
  </si>
  <si>
    <t>1147/2011; Anl. 3, Liste 1.3 - Ist</t>
  </si>
  <si>
    <t>1147/2011; Anl. 3, Liste 1.4 - Ist</t>
  </si>
  <si>
    <t>1147/2011; Anl. 3, Liste 1.5a - Ist</t>
  </si>
  <si>
    <t>1147/2011; Anl. 3, Liste 1.5b -Ist</t>
  </si>
  <si>
    <t>freie Träger HH 2012/113-  Ist neu</t>
  </si>
  <si>
    <t>1147/2011; Anl. 3, Liste 1.6 -Ist</t>
  </si>
  <si>
    <t>1147/2011; Anl. 3, Liste 1.9 -Ist</t>
  </si>
  <si>
    <t>Betriebe/Träger HH 2012/13 - Ist neu</t>
  </si>
  <si>
    <t>1147/2011; Anl. 3, Liste 2.1 -Ist</t>
  </si>
  <si>
    <t>1147/2011; Anl. 4, Liste 1.2 - Ist</t>
  </si>
  <si>
    <t>freie Träger HH 2012/13 -  Finanzplanung 14/15 -
 Ist neu</t>
  </si>
  <si>
    <t>4. Schulkindbetreuung / Horte</t>
  </si>
  <si>
    <t>Mittel im HH 12/13; Finanzplanung 12/13 und 14/15 veranschlagt (Soll)</t>
  </si>
  <si>
    <t>HH-Ansatz städt. Träger  - Finanzplanung 12/13 und 14/15</t>
  </si>
  <si>
    <t>Summe Soll HH-Ansatz Finanzplanung 
12/13 und 14/15</t>
  </si>
  <si>
    <t>1147/2011; Anlage 1</t>
  </si>
  <si>
    <t>Städt. Träger
Angebotsveränderungen mit geringem Investitionsaufwand HH 2012/13 - Ist neu</t>
  </si>
  <si>
    <t>1147/2011; Anl. 2 - Ist</t>
  </si>
  <si>
    <t>Städt. Träger
Spätöffnungen - Ist neu</t>
  </si>
  <si>
    <t>Städt. Träger
Sanierungs- und Neubauvorhaben mit Angebotsveränderungen - Ist neu</t>
  </si>
  <si>
    <t>Ausweichquartiere (nachrichtlich) - Ist</t>
  </si>
  <si>
    <t>Städtischer Träger Angebotsveränderungen Hort - 
Ist neu</t>
  </si>
  <si>
    <t>Einzelprojekte in Koop. mit Amt 40 - Ist neu</t>
  </si>
  <si>
    <t>Infrastrukturpauschale - HH 2012/13 - Ist neu</t>
  </si>
  <si>
    <t>Neue Freie Träger (privatgewerblich)</t>
  </si>
  <si>
    <t>städtischer Träger</t>
  </si>
  <si>
    <t>2. Einzelprojekte städtischer Träger</t>
  </si>
  <si>
    <t>5. Nachfinanzierung u.a.</t>
  </si>
  <si>
    <t>freie Träger Finanzplanung 12/13 und 14/15 (ohne Budget) 
Unterschreitung (+) /
Überschreitung der Ansätze (-)</t>
  </si>
  <si>
    <t>städt. Träger Finanzplanung 12/13 und 14/15
Unterschreitung (+) /
Überschreitung der Ansätze (-)</t>
  </si>
  <si>
    <t>Investitionskosten/-zuschüsse 
2012/2013</t>
  </si>
  <si>
    <t>Infrastrukturpauschale
Investitionskosten</t>
  </si>
  <si>
    <t>Finanzplanung 2012/2013 - IST</t>
  </si>
  <si>
    <t>3. Sanierungen ohne Angebotsveränderungen</t>
  </si>
  <si>
    <t>4. Waldheimumnutzungen</t>
  </si>
  <si>
    <t>5. Neue Träger (gemeinnützig)</t>
  </si>
  <si>
    <t>6. Neue Träger (privat-gewerblich)</t>
  </si>
  <si>
    <t>7. Hort / Schulkindbetreuung</t>
  </si>
  <si>
    <t>8. Nachfinanzierung bereits beschlossener Projekte</t>
  </si>
  <si>
    <t>9. Betriebskindertagesstätten</t>
  </si>
  <si>
    <t>Stellenschaffung für städt. Träger laut Beschluss GRDrs 464/2010: Personalkosten für 5,6532 Stellen</t>
  </si>
  <si>
    <t>Stellenschaffung für städt. Träger laut Beschluss GRDrs 7/2011: Personalkosten für 0,9171 Stellen</t>
  </si>
  <si>
    <t>Kosten Bauzeit Amt 23 (Ausweichquartier / Umzugskosten)</t>
  </si>
  <si>
    <t>10. Mehrkosten durch Kita-VO</t>
  </si>
  <si>
    <t>Städt. Träger - Ist neu</t>
  </si>
  <si>
    <t>1147/2011; Anl. 3, Liste 1.10 -Ist</t>
  </si>
  <si>
    <t>freie Träger HH 2012/13 -3 Ist neu</t>
  </si>
  <si>
    <t>freie Träger HH 2012/13 -Ist neu</t>
  </si>
  <si>
    <t>1147/2011; Anl. 3, Liste 2.2 -Ist</t>
  </si>
  <si>
    <t>freie Träger Betriebskitas HH 2012/13 -Ist neu</t>
  </si>
  <si>
    <t>Neue Freie Träger (gemeinnützig)</t>
  </si>
  <si>
    <t>Betriebskosten/-zuschüsse bzw. Sachkosten
23 und 51</t>
  </si>
  <si>
    <t>freie Träger Sanierungen/Neubauten mit Angebotsveränderungen HH 2012/13 - Finanzplanung 14/15 -  Ist neu</t>
  </si>
  <si>
    <t>freie Träger HH 2012/13 -  Ist neu
(Investitionskosten über Pauschale)</t>
  </si>
  <si>
    <t>freie Träger HH 2012/13 -3 Finanzplanung 14/15 - Ist neu</t>
  </si>
  <si>
    <t>Infrastruktur-pauschale
Investitions-
kosten</t>
  </si>
  <si>
    <t>dto.</t>
  </si>
  <si>
    <t>BK 51: bei AVs nur Sachkosten</t>
  </si>
  <si>
    <t>Unter- /Überschreitung der HH-Ansätze</t>
  </si>
  <si>
    <r>
      <t>Summe i</t>
    </r>
    <r>
      <rPr>
        <b/>
        <u val="single"/>
        <sz val="14"/>
        <rFont val="Arial"/>
        <family val="2"/>
      </rPr>
      <t>nkl. Budget</t>
    </r>
    <r>
      <rPr>
        <b/>
        <sz val="14"/>
        <rFont val="Arial"/>
        <family val="2"/>
      </rPr>
      <t xml:space="preserve">
Unterschreitung (+) /
Überschreitung der HH-Ansätze (-)</t>
    </r>
  </si>
  <si>
    <r>
      <t xml:space="preserve">HH-Ansatz freie Träger  </t>
    </r>
    <r>
      <rPr>
        <b/>
        <u val="single"/>
        <sz val="10"/>
        <rFont val="Arial"/>
        <family val="2"/>
      </rPr>
      <t xml:space="preserve">(ohne Budget für AVs) </t>
    </r>
    <r>
      <rPr>
        <b/>
        <sz val="10"/>
        <rFont val="Arial"/>
        <family val="2"/>
      </rPr>
      <t>- Finanzplanung 12/13 und 14/15</t>
    </r>
  </si>
  <si>
    <t>dauerhaft jährlich 
(ab 2017)</t>
  </si>
  <si>
    <t>Betriebskosten/-zuschüsse bzw. Sachkosten
2016/2017</t>
  </si>
  <si>
    <t>Stellen ab 2014/2015</t>
  </si>
  <si>
    <t>Stellen ab 2012/2013</t>
  </si>
  <si>
    <t>Stellen ab 2016/2017</t>
  </si>
  <si>
    <t>Betriebskosten/-zuschüsse</t>
  </si>
  <si>
    <t>Stellen insgesamt</t>
  </si>
  <si>
    <t>Investitions-
kosten</t>
  </si>
  <si>
    <t>Anmietkosten, Summe für Dauer der Anmietung
AQ (geschätzt) 23</t>
  </si>
  <si>
    <t>Umzugskosten gesamt
Amt 23 einmalig</t>
  </si>
  <si>
    <r>
      <t xml:space="preserve">Summe  </t>
    </r>
    <r>
      <rPr>
        <b/>
        <u val="single"/>
        <sz val="12"/>
        <rFont val="Arial"/>
        <family val="2"/>
      </rPr>
      <t>inkl. Budget</t>
    </r>
    <r>
      <rPr>
        <b/>
        <sz val="12"/>
        <rFont val="Arial"/>
        <family val="2"/>
      </rPr>
      <t xml:space="preserve">
Finanzplanung 12/13 und 14/15
Unterschreitung (+) /
Überschreitung der HH-Ansätze (-)</t>
    </r>
  </si>
  <si>
    <t>freie Betriebsmittel dauerhaft aus HH 10/11</t>
  </si>
  <si>
    <t>freie Betriebsmittel dauerhaft aus HH 12/13</t>
  </si>
  <si>
    <t>freie Mittel (+) /
Finanzierungsbedarf (-)</t>
  </si>
  <si>
    <t>A. Sachstand beschlossene Maßnahmen - Ist
- HH 2010/11 (vgl. GRDrs 1295/2009)
- GRDrs 464/2010
- GRDrs 7/2011</t>
  </si>
  <si>
    <t>zur Verfügung stehende Restmittel</t>
  </si>
  <si>
    <t>freie Investitionsmittel insges. aus HH 12/13</t>
  </si>
  <si>
    <t>Betriebskosten/-zuschüsse
23 und 51</t>
  </si>
  <si>
    <t>Stellen können gestrichen werden ??</t>
  </si>
  <si>
    <t>Aufteilung Förderung</t>
  </si>
  <si>
    <t>Infrastruktur-pauschale
Investitions-kosten</t>
  </si>
  <si>
    <t>Kosten Bauzeit 
Amt 23 (Ausweichquartier / Umzugskosten)</t>
  </si>
  <si>
    <t>7. Mehrkosten für Ausstattung bereits beschclossener Vorhaben</t>
  </si>
  <si>
    <t>11. Mehrkosten für Ausstattung bereits beschclossener Vorhaben</t>
  </si>
  <si>
    <t>städt. Träger, Sanierungen/ Neubauten - HH 2012/13</t>
  </si>
  <si>
    <t xml:space="preserve">städt. Träger, Sanierungen / Neubauten - HH 2010/11 </t>
  </si>
  <si>
    <t>Sachstandslisten 12/13</t>
  </si>
  <si>
    <t>Summe Stellenansatz</t>
  </si>
  <si>
    <t>nachrichtlich</t>
  </si>
  <si>
    <r>
      <t xml:space="preserve">Gesamtsumme Ist Sachstandsbericht:
</t>
    </r>
    <r>
      <rPr>
        <b/>
        <sz val="10"/>
        <rFont val="Arial"/>
        <family val="2"/>
      </rPr>
      <t>HH 2010/11 (vgl. GRDrs 1295/2009); 
GRDrs 464/2010; GRDrs 7/2011</t>
    </r>
  </si>
  <si>
    <t>abzüglich Stellenstreichung 
(siehe  GRDrs 7/2011)</t>
  </si>
  <si>
    <t>Unterschreitung (+) / Überschreitung (-) 
Stellenansatz</t>
  </si>
  <si>
    <t>Stellenschaffung für städt. Träger laut Beschluss GRDrs 464/2010</t>
  </si>
  <si>
    <t>Stellenschaffung für städt. Träger laut Beschluss GRDrs 7/2011</t>
  </si>
  <si>
    <t>abzüglich Finanzierung dringliche Instandsetzungsmaßnahmen städtischer Träger / Amt 23 (vgl. Anlage 6 GRDrs 7/2011) in Höhe von 1.896.000 € (Teilfinanzierung aus Restmitteln der Investitionspauschale HH 08/09 in Höhe von 1.086.029 €)</t>
  </si>
  <si>
    <t xml:space="preserve">abzüglich Kosten Amt 23 (Finanzierungsbedarf für Kosten Bauzeit einmalig HH 2010/11: Anmietkosten Ausweichquartier, Umzugskosten) </t>
  </si>
  <si>
    <t>Finanzübersicht: Umsetzung Ausbau Kindertagesbetreuung - Sachstandsbericht 2013</t>
  </si>
  <si>
    <t>freie Träger GRDrs 672/2012 - Ist neu</t>
  </si>
  <si>
    <t>städt. Träger GRDrs 672/2012 - Ist neu</t>
  </si>
  <si>
    <t>B. Sachstand beschlossene Maßnahmen - Ist
- HH 2012/13 (vgl. GRDrs 1147/2011)
- GRDrs 672/2012</t>
  </si>
  <si>
    <t>freie Träger GRDrs 672/2012 - Früh- und Spätbetreuung - Ist neu</t>
  </si>
  <si>
    <t>Städt. Träger
Früh- und Spätbetreuung GRDrs 672/2012 - Ist neu</t>
  </si>
  <si>
    <t>672/2012; Anl. 5, Liste 1.1</t>
  </si>
  <si>
    <t>672/2012; Anl. 5, Liste 1.2</t>
  </si>
  <si>
    <t>672/2012; Anl. 6, Liste 1 a)</t>
  </si>
  <si>
    <t>672/2012; Anl. 6, Liste 1 b)</t>
  </si>
  <si>
    <t>städt. Träger GRDrs 672/2012 - Einzelprojekte - Ist neu</t>
  </si>
  <si>
    <t>672/2012; Anl. 6, Liste 2</t>
  </si>
  <si>
    <t>Investitions-
kosten 
2016/2017</t>
  </si>
  <si>
    <t>672/2012; Anl. 5, Liste 1.3a</t>
  </si>
  <si>
    <t>672/2012; Anl. 5, Liste 1.3b</t>
  </si>
  <si>
    <t>672/2012; Anl. 5, Liste 1.4</t>
  </si>
  <si>
    <t>672/2012; Anl. 5, Liste 1.5</t>
  </si>
  <si>
    <t>672/2012; Anl. 5, Liste 2</t>
  </si>
  <si>
    <t>Betriebe/Träger GRDrs 672/2012 - Ist neu</t>
  </si>
  <si>
    <t>Stellenschaffung für städt. Träger laut Beschluss GRDrs 672/2012</t>
  </si>
  <si>
    <t>abzüglich Stellenstreichung 
(siehe  GRDrs 672/2012)</t>
  </si>
  <si>
    <r>
      <t xml:space="preserve">HH-Ansatz städt. Träger 
</t>
    </r>
    <r>
      <rPr>
        <b/>
        <sz val="10"/>
        <color indexed="10"/>
        <rFont val="Arial"/>
        <family val="2"/>
      </rPr>
      <t>(ohne Löwensteiner Str. in Stgt.-Rot)</t>
    </r>
  </si>
  <si>
    <t>Gesamtsumme HH 12/13 - 
Finanzplanung 12/13 und 14/15 (vgl. GRDrs 1147/2011); GRDrs 672/2012 - 
Ist Sachstandsbericht</t>
  </si>
  <si>
    <t>1147/2011; Anl. 4, Liste 1.5 - Ist</t>
  </si>
  <si>
    <t>Gesamtsumme beschlossenen Maßnahmen 
HH 12/13 (Ist)</t>
  </si>
  <si>
    <t>freie Träger HH 2012/13 - Ist Sachstandsbericht</t>
  </si>
  <si>
    <t>freie Träger GRDrs 672/2012 - Ist Sachstandsbericht</t>
  </si>
  <si>
    <t>Summe freie Träger - Ist Sachstandsbericht</t>
  </si>
  <si>
    <t>städtischer Träger HH 2012/13 - Ist 
Sachstandsbericht</t>
  </si>
  <si>
    <t>städtischer Träger GRDrs 672/2012 - Ist 
Sachstandsbericht</t>
  </si>
  <si>
    <t>Summe städtischer Träger - Ist 
Sachstandsbericht</t>
  </si>
  <si>
    <t>C. neue Maßnahmen in der GRDrs 177/2013</t>
  </si>
  <si>
    <t>freie Träger (AVs intern)</t>
  </si>
  <si>
    <t>keine Anlage 
in GRDrs 177/2013</t>
  </si>
  <si>
    <t>2. Neue Einrichtungen bislang noch nicht tätiger freier Träger</t>
  </si>
  <si>
    <t>3. Hort / Schulkindbetreuung</t>
  </si>
  <si>
    <t>4. Betriebskindertagesstätten</t>
  </si>
  <si>
    <t>Vorbelastung für HH 14/15 für Finanzierung der Maßnahmen aus GRDrs 672/2012</t>
  </si>
  <si>
    <t>672/2012</t>
  </si>
  <si>
    <t>Summe Soll HH-Ansatz Finanzplanung 
12/13 und 14/15 und GRDrs 672/2012</t>
  </si>
  <si>
    <t>Summe zur Verfügung stehende Restmittel</t>
  </si>
  <si>
    <t>sonstige nicht abgerufene Budgetmittel Kita-Ausbaubudget 2012</t>
  </si>
  <si>
    <t xml:space="preserve">Summe
Kosten Bauzeit einmalig       (Amt 23) </t>
  </si>
  <si>
    <t>abzüglich davon bereits für Beschlüsse 672/2012 eingesetzt</t>
  </si>
  <si>
    <t>Investitionkosten für 8 Fertigbauten 
(vgl. GRDrs 116/2013)</t>
  </si>
  <si>
    <t>abzüglich eingesetzt für Kita-Fertigbauten (vgl. GRDrs 116/2013)</t>
  </si>
  <si>
    <t>abzüglich bereits finanziert durch Restmittel aus HH 10/11</t>
  </si>
  <si>
    <t>"Brodführer-Budget"</t>
  </si>
  <si>
    <t>freie Träger (AVs und Gruppenerweiterungen)</t>
  </si>
  <si>
    <t>freie Träger (AVs in Verbindung mit Hortumwandlungen)</t>
  </si>
  <si>
    <t>städt. Träger (AVs und Gruppenerweiterungen)</t>
  </si>
  <si>
    <t>städt. Träger (AVs in Verbindung mit Hortumwandlungen)</t>
  </si>
  <si>
    <t>GRDrs 177/2013, Anlage 5, Liste 1.1</t>
  </si>
  <si>
    <t>GRDrs 177/2013, Anlage 5, Liste 1.2</t>
  </si>
  <si>
    <t>GRDrs 177/2013, Anlage 6, Liste 1 a)</t>
  </si>
  <si>
    <t>GRDrs 177/2013, Anlage 6, Liste 1 b)</t>
  </si>
  <si>
    <t>GRDrs 177/2013, Anlage 5, Liste 1.3</t>
  </si>
  <si>
    <t>GRDrs 177/2013, Anlage 5, Liste 1.4</t>
  </si>
  <si>
    <t>GRDrs 177/2013, Anlage 5, Liste 2</t>
  </si>
  <si>
    <t>5. Schließung von Einrichtungen</t>
  </si>
  <si>
    <t>GRDrs 177/2013, Anlage 5, Liste 3</t>
  </si>
  <si>
    <t>freie Betriebsmittel aus HH 12/13 einmalig aus Jahr 2012 in Höhe von 272.507 € anteilig für Investitionskosten und für anfallende Betriebskosten 2013 einmalig einzusetzen</t>
  </si>
  <si>
    <t>Schließung Einrichtungen freie Träger</t>
  </si>
  <si>
    <r>
      <t>Stellen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</si>
</sst>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000_ ;[Red]\-0.0000\ "/>
  </numFmts>
  <fonts count="9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48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i/>
      <sz val="13"/>
      <name val="Arial"/>
      <family val="2"/>
    </font>
    <font>
      <b/>
      <sz val="12"/>
      <color indexed="63"/>
      <name val="Arial"/>
      <family val="2"/>
    </font>
    <font>
      <b/>
      <u val="single"/>
      <sz val="14"/>
      <name val="Arial"/>
      <family val="2"/>
    </font>
    <font>
      <sz val="8"/>
      <color indexed="12"/>
      <name val="Arial"/>
      <family val="2"/>
    </font>
    <font>
      <b/>
      <u val="single"/>
      <sz val="12"/>
      <name val="Arial"/>
      <family val="2"/>
    </font>
    <font>
      <b/>
      <i/>
      <sz val="12"/>
      <color indexed="17"/>
      <name val="Arial"/>
      <family val="2"/>
    </font>
    <font>
      <b/>
      <sz val="13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1D13E3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6" fontId="3" fillId="33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0" xfId="47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7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35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3" fontId="20" fillId="0" borderId="10" xfId="47" applyNumberFormat="1" applyFont="1" applyFill="1" applyBorder="1" applyAlignment="1">
      <alignment horizontal="right" wrapText="1"/>
    </xf>
    <xf numFmtId="166" fontId="6" fillId="33" borderId="10" xfId="0" applyNumberFormat="1" applyFont="1" applyFill="1" applyBorder="1" applyAlignment="1">
      <alignment vertical="center"/>
    </xf>
    <xf numFmtId="0" fontId="17" fillId="0" borderId="10" xfId="47" applyNumberFormat="1" applyFont="1" applyFill="1" applyBorder="1" applyAlignment="1">
      <alignment horizontal="right" wrapText="1"/>
    </xf>
    <xf numFmtId="3" fontId="0" fillId="36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10" xfId="47" applyNumberFormat="1" applyFont="1" applyFill="1" applyBorder="1" applyAlignment="1">
      <alignment horizontal="right" wrapText="1"/>
    </xf>
    <xf numFmtId="0" fontId="4" fillId="35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7" fillId="0" borderId="10" xfId="47" applyNumberFormat="1" applyFont="1" applyFill="1" applyBorder="1" applyAlignment="1">
      <alignment horizontal="right" vertical="center" wrapText="1"/>
    </xf>
    <xf numFmtId="3" fontId="17" fillId="36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0" xfId="47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7" fillId="36" borderId="10" xfId="47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166" fontId="11" fillId="33" borderId="10" xfId="0" applyNumberFormat="1" applyFont="1" applyFill="1" applyBorder="1" applyAlignment="1">
      <alignment vertical="center"/>
    </xf>
    <xf numFmtId="0" fontId="36" fillId="34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66" fontId="7" fillId="34" borderId="10" xfId="0" applyNumberFormat="1" applyFont="1" applyFill="1" applyBorder="1" applyAlignment="1">
      <alignment vertical="center"/>
    </xf>
    <xf numFmtId="0" fontId="37" fillId="34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166" fontId="36" fillId="34" borderId="10" xfId="0" applyNumberFormat="1" applyFont="1" applyFill="1" applyBorder="1" applyAlignment="1">
      <alignment vertical="center"/>
    </xf>
    <xf numFmtId="165" fontId="36" fillId="34" borderId="1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36" fillId="34" borderId="10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7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6" fontId="39" fillId="34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66" fontId="19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8" fillId="36" borderId="0" xfId="0" applyFont="1" applyFill="1" applyBorder="1" applyAlignment="1">
      <alignment vertical="center" wrapText="1"/>
    </xf>
    <xf numFmtId="0" fontId="26" fillId="35" borderId="12" xfId="0" applyFont="1" applyFill="1" applyBorder="1" applyAlignment="1">
      <alignment vertical="center"/>
    </xf>
    <xf numFmtId="0" fontId="22" fillId="0" borderId="10" xfId="47" applyNumberFormat="1" applyFont="1" applyFill="1" applyBorder="1" applyAlignment="1">
      <alignment horizontal="right" wrapText="1"/>
    </xf>
    <xf numFmtId="0" fontId="25" fillId="0" borderId="10" xfId="47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>
      <alignment vertical="center"/>
    </xf>
    <xf numFmtId="0" fontId="15" fillId="0" borderId="10" xfId="47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164" fontId="32" fillId="0" borderId="10" xfId="0" applyNumberFormat="1" applyFont="1" applyBorder="1" applyAlignment="1">
      <alignment vertical="center"/>
    </xf>
    <xf numFmtId="166" fontId="40" fillId="34" borderId="10" xfId="0" applyNumberFormat="1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17" fillId="36" borderId="14" xfId="47" applyNumberFormat="1" applyFont="1" applyFill="1" applyBorder="1" applyAlignment="1">
      <alignment horizontal="right" vertical="center" wrapText="1"/>
    </xf>
    <xf numFmtId="3" fontId="26" fillId="35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" fillId="35" borderId="14" xfId="0" applyNumberFormat="1" applyFont="1" applyFill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3" fontId="7" fillId="38" borderId="10" xfId="0" applyNumberFormat="1" applyFont="1" applyFill="1" applyBorder="1" applyAlignment="1">
      <alignment vertical="center"/>
    </xf>
    <xf numFmtId="164" fontId="7" fillId="38" borderId="10" xfId="0" applyNumberFormat="1" applyFont="1" applyFill="1" applyBorder="1" applyAlignment="1">
      <alignment vertical="center"/>
    </xf>
    <xf numFmtId="164" fontId="7" fillId="38" borderId="14" xfId="0" applyNumberFormat="1" applyFont="1" applyFill="1" applyBorder="1" applyAlignment="1">
      <alignment vertical="center"/>
    </xf>
    <xf numFmtId="165" fontId="7" fillId="38" borderId="10" xfId="0" applyNumberFormat="1" applyFont="1" applyFill="1" applyBorder="1" applyAlignment="1">
      <alignment vertical="center"/>
    </xf>
    <xf numFmtId="166" fontId="2" fillId="34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164" fontId="17" fillId="0" borderId="10" xfId="47" applyNumberFormat="1" applyFont="1" applyFill="1" applyBorder="1" applyAlignment="1">
      <alignment horizontal="right" vertical="center" wrapText="1"/>
    </xf>
    <xf numFmtId="165" fontId="17" fillId="0" borderId="10" xfId="0" applyNumberFormat="1" applyFont="1" applyFill="1" applyBorder="1" applyAlignment="1">
      <alignment vertical="center"/>
    </xf>
    <xf numFmtId="166" fontId="6" fillId="34" borderId="0" xfId="0" applyNumberFormat="1" applyFont="1" applyFill="1" applyBorder="1" applyAlignment="1">
      <alignment vertical="center"/>
    </xf>
    <xf numFmtId="166" fontId="6" fillId="34" borderId="10" xfId="0" applyNumberFormat="1" applyFont="1" applyFill="1" applyBorder="1" applyAlignment="1">
      <alignment vertical="center"/>
    </xf>
    <xf numFmtId="166" fontId="3" fillId="34" borderId="10" xfId="0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/>
    </xf>
    <xf numFmtId="3" fontId="17" fillId="39" borderId="10" xfId="0" applyNumberFormat="1" applyFont="1" applyFill="1" applyBorder="1" applyAlignment="1">
      <alignment vertical="center"/>
    </xf>
    <xf numFmtId="3" fontId="18" fillId="4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92" fillId="33" borderId="10" xfId="0" applyNumberFormat="1" applyFont="1" applyFill="1" applyBorder="1" applyAlignment="1">
      <alignment vertical="center"/>
    </xf>
    <xf numFmtId="3" fontId="27" fillId="3" borderId="10" xfId="0" applyNumberFormat="1" applyFont="1" applyFill="1" applyBorder="1" applyAlignment="1">
      <alignment vertical="center"/>
    </xf>
    <xf numFmtId="3" fontId="0" fillId="9" borderId="10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40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0" fontId="28" fillId="40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 wrapText="1"/>
    </xf>
    <xf numFmtId="0" fontId="45" fillId="40" borderId="10" xfId="0" applyFont="1" applyFill="1" applyBorder="1" applyAlignment="1">
      <alignment vertical="center" wrapText="1"/>
    </xf>
    <xf numFmtId="166" fontId="3" fillId="3" borderId="10" xfId="0" applyNumberFormat="1" applyFont="1" applyFill="1" applyBorder="1" applyAlignment="1">
      <alignment vertical="center"/>
    </xf>
    <xf numFmtId="175" fontId="3" fillId="9" borderId="10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40" borderId="10" xfId="0" applyFont="1" applyFill="1" applyBorder="1" applyAlignment="1">
      <alignment/>
    </xf>
    <xf numFmtId="0" fontId="0" fillId="0" borderId="0" xfId="0" applyFont="1" applyAlignment="1">
      <alignment/>
    </xf>
    <xf numFmtId="3" fontId="17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0" fillId="9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/>
    </xf>
    <xf numFmtId="164" fontId="27" fillId="33" borderId="10" xfId="0" applyNumberFormat="1" applyFont="1" applyFill="1" applyBorder="1" applyAlignment="1">
      <alignment vertical="center"/>
    </xf>
    <xf numFmtId="164" fontId="27" fillId="33" borderId="14" xfId="0" applyNumberFormat="1" applyFont="1" applyFill="1" applyBorder="1" applyAlignment="1">
      <alignment vertical="center"/>
    </xf>
    <xf numFmtId="165" fontId="27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0" fontId="2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5" fontId="7" fillId="3" borderId="10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/>
    </xf>
    <xf numFmtId="175" fontId="40" fillId="34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175" fontId="3" fillId="40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vertical="center"/>
    </xf>
    <xf numFmtId="166" fontId="1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6" fontId="3" fillId="0" borderId="15" xfId="0" applyNumberFormat="1" applyFont="1" applyFill="1" applyBorder="1" applyAlignment="1">
      <alignment vertical="center"/>
    </xf>
    <xf numFmtId="166" fontId="6" fillId="0" borderId="15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0" fontId="48" fillId="40" borderId="10" xfId="0" applyFont="1" applyFill="1" applyBorder="1" applyAlignment="1">
      <alignment vertical="center" wrapText="1"/>
    </xf>
    <xf numFmtId="166" fontId="39" fillId="40" borderId="10" xfId="0" applyNumberFormat="1" applyFont="1" applyFill="1" applyBorder="1" applyAlignment="1">
      <alignment vertical="center"/>
    </xf>
    <xf numFmtId="166" fontId="36" fillId="40" borderId="10" xfId="0" applyNumberFormat="1" applyFont="1" applyFill="1" applyBorder="1" applyAlignment="1">
      <alignment vertical="center"/>
    </xf>
    <xf numFmtId="165" fontId="36" fillId="40" borderId="10" xfId="0" applyNumberFormat="1" applyFont="1" applyFill="1" applyBorder="1" applyAlignment="1">
      <alignment vertical="center"/>
    </xf>
    <xf numFmtId="166" fontId="37" fillId="41" borderId="10" xfId="0" applyNumberFormat="1" applyFont="1" applyFill="1" applyBorder="1" applyAlignment="1">
      <alignment vertical="center"/>
    </xf>
    <xf numFmtId="166" fontId="37" fillId="34" borderId="10" xfId="0" applyNumberFormat="1" applyFont="1" applyFill="1" applyBorder="1" applyAlignment="1">
      <alignment vertical="center" wrapText="1"/>
    </xf>
    <xf numFmtId="166" fontId="37" fillId="34" borderId="10" xfId="0" applyNumberFormat="1" applyFont="1" applyFill="1" applyBorder="1" applyAlignment="1">
      <alignment vertical="center"/>
    </xf>
    <xf numFmtId="165" fontId="37" fillId="34" borderId="10" xfId="0" applyNumberFormat="1" applyFont="1" applyFill="1" applyBorder="1" applyAlignment="1">
      <alignment vertical="center"/>
    </xf>
    <xf numFmtId="0" fontId="49" fillId="4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4" fillId="36" borderId="1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0" xfId="47" applyNumberFormat="1" applyFont="1" applyFill="1" applyBorder="1" applyAlignment="1">
      <alignment horizontal="right" wrapText="1"/>
    </xf>
    <xf numFmtId="0" fontId="35" fillId="0" borderId="10" xfId="47" applyNumberFormat="1" applyFont="1" applyFill="1" applyBorder="1" applyAlignment="1">
      <alignment horizontal="right" vertical="center" wrapText="1"/>
    </xf>
    <xf numFmtId="0" fontId="35" fillId="0" borderId="10" xfId="47" applyNumberFormat="1" applyFont="1" applyFill="1" applyBorder="1" applyAlignment="1">
      <alignment horizontal="right" wrapText="1"/>
    </xf>
    <xf numFmtId="3" fontId="93" fillId="0" borderId="10" xfId="0" applyNumberFormat="1" applyFont="1" applyFill="1" applyBorder="1" applyAlignment="1">
      <alignment vertical="center"/>
    </xf>
    <xf numFmtId="3" fontId="35" fillId="33" borderId="10" xfId="0" applyNumberFormat="1" applyFont="1" applyFill="1" applyBorder="1" applyAlignment="1">
      <alignment vertical="center"/>
    </xf>
    <xf numFmtId="3" fontId="35" fillId="40" borderId="10" xfId="0" applyNumberFormat="1" applyFont="1" applyFill="1" applyBorder="1" applyAlignment="1">
      <alignment vertical="center"/>
    </xf>
    <xf numFmtId="3" fontId="93" fillId="33" borderId="10" xfId="0" applyNumberFormat="1" applyFont="1" applyFill="1" applyBorder="1" applyAlignment="1">
      <alignment vertical="center"/>
    </xf>
    <xf numFmtId="165" fontId="35" fillId="33" borderId="10" xfId="0" applyNumberFormat="1" applyFont="1" applyFill="1" applyBorder="1" applyAlignment="1">
      <alignment vertical="center"/>
    </xf>
    <xf numFmtId="3" fontId="36" fillId="34" borderId="10" xfId="0" applyNumberFormat="1" applyFont="1" applyFill="1" applyBorder="1" applyAlignment="1">
      <alignment vertical="center"/>
    </xf>
    <xf numFmtId="3" fontId="36" fillId="34" borderId="10" xfId="47" applyNumberFormat="1" applyFont="1" applyFill="1" applyBorder="1" applyAlignment="1">
      <alignment horizontal="right" vertical="center" wrapText="1"/>
    </xf>
    <xf numFmtId="165" fontId="36" fillId="34" borderId="10" xfId="47" applyNumberFormat="1" applyFont="1" applyFill="1" applyBorder="1" applyAlignment="1">
      <alignment horizontal="right" vertical="center" wrapText="1"/>
    </xf>
    <xf numFmtId="3" fontId="94" fillId="33" borderId="10" xfId="0" applyNumberFormat="1" applyFont="1" applyFill="1" applyBorder="1" applyAlignment="1">
      <alignment vertical="center"/>
    </xf>
    <xf numFmtId="0" fontId="35" fillId="33" borderId="10" xfId="47" applyNumberFormat="1" applyFont="1" applyFill="1" applyBorder="1" applyAlignment="1">
      <alignment horizontal="right" vertical="center" wrapText="1"/>
    </xf>
    <xf numFmtId="0" fontId="2" fillId="34" borderId="10" xfId="47" applyNumberFormat="1" applyFont="1" applyFill="1" applyBorder="1" applyAlignment="1">
      <alignment horizontal="right" vertical="center" wrapText="1"/>
    </xf>
    <xf numFmtId="166" fontId="24" fillId="33" borderId="10" xfId="0" applyNumberFormat="1" applyFont="1" applyFill="1" applyBorder="1" applyAlignment="1">
      <alignment vertical="center"/>
    </xf>
    <xf numFmtId="165" fontId="20" fillId="33" borderId="10" xfId="0" applyNumberFormat="1" applyFont="1" applyFill="1" applyBorder="1" applyAlignment="1">
      <alignment vertical="center"/>
    </xf>
    <xf numFmtId="166" fontId="35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166" fontId="24" fillId="34" borderId="10" xfId="0" applyNumberFormat="1" applyFont="1" applyFill="1" applyBorder="1" applyAlignment="1">
      <alignment vertical="center"/>
    </xf>
    <xf numFmtId="165" fontId="2" fillId="34" borderId="10" xfId="0" applyNumberFormat="1" applyFont="1" applyFill="1" applyBorder="1" applyAlignment="1">
      <alignment vertical="center"/>
    </xf>
    <xf numFmtId="0" fontId="36" fillId="34" borderId="10" xfId="47" applyNumberFormat="1" applyFont="1" applyFill="1" applyBorder="1" applyAlignment="1">
      <alignment horizontal="right" vertical="center" wrapText="1"/>
    </xf>
    <xf numFmtId="166" fontId="24" fillId="36" borderId="10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vertical="center"/>
    </xf>
    <xf numFmtId="166" fontId="35" fillId="0" borderId="10" xfId="0" applyNumberFormat="1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66" fontId="35" fillId="0" borderId="10" xfId="0" applyNumberFormat="1" applyFont="1" applyFill="1" applyBorder="1" applyAlignment="1">
      <alignment/>
    </xf>
    <xf numFmtId="165" fontId="35" fillId="0" borderId="10" xfId="0" applyNumberFormat="1" applyFont="1" applyFill="1" applyBorder="1" applyAlignment="1">
      <alignment vertical="center"/>
    </xf>
    <xf numFmtId="166" fontId="2" fillId="38" borderId="10" xfId="0" applyNumberFormat="1" applyFont="1" applyFill="1" applyBorder="1" applyAlignment="1">
      <alignment vertical="center"/>
    </xf>
    <xf numFmtId="166" fontId="35" fillId="34" borderId="10" xfId="0" applyNumberFormat="1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vertical="center"/>
    </xf>
    <xf numFmtId="0" fontId="54" fillId="0" borderId="10" xfId="47" applyNumberFormat="1" applyFont="1" applyFill="1" applyBorder="1" applyAlignment="1">
      <alignment horizontal="right" wrapText="1"/>
    </xf>
    <xf numFmtId="164" fontId="53" fillId="0" borderId="10" xfId="0" applyNumberFormat="1" applyFont="1" applyFill="1" applyBorder="1" applyAlignment="1">
      <alignment vertical="center"/>
    </xf>
    <xf numFmtId="0" fontId="53" fillId="0" borderId="10" xfId="47" applyNumberFormat="1" applyFont="1" applyFill="1" applyBorder="1" applyAlignment="1">
      <alignment horizontal="right" vertical="center" wrapText="1"/>
    </xf>
    <xf numFmtId="164" fontId="53" fillId="0" borderId="10" xfId="47" applyNumberFormat="1" applyFont="1" applyFill="1" applyBorder="1" applyAlignment="1">
      <alignment horizontal="right" vertical="center" wrapText="1"/>
    </xf>
    <xf numFmtId="165" fontId="53" fillId="0" borderId="10" xfId="47" applyNumberFormat="1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vertical="center"/>
    </xf>
    <xf numFmtId="164" fontId="54" fillId="9" borderId="10" xfId="0" applyNumberFormat="1" applyFont="1" applyFill="1" applyBorder="1" applyAlignment="1">
      <alignment vertical="center"/>
    </xf>
    <xf numFmtId="165" fontId="54" fillId="9" borderId="10" xfId="47" applyNumberFormat="1" applyFont="1" applyFill="1" applyBorder="1" applyAlignment="1">
      <alignment horizontal="right" vertical="center" wrapText="1"/>
    </xf>
    <xf numFmtId="165" fontId="54" fillId="0" borderId="10" xfId="47" applyNumberFormat="1" applyFont="1" applyFill="1" applyBorder="1" applyAlignment="1">
      <alignment horizontal="right" vertical="center" wrapText="1"/>
    </xf>
    <xf numFmtId="164" fontId="53" fillId="9" borderId="10" xfId="0" applyNumberFormat="1" applyFont="1" applyFill="1" applyBorder="1" applyAlignment="1">
      <alignment vertical="center"/>
    </xf>
    <xf numFmtId="165" fontId="53" fillId="9" borderId="10" xfId="47" applyNumberFormat="1" applyFont="1" applyFill="1" applyBorder="1" applyAlignment="1">
      <alignment horizontal="right" vertical="center" wrapText="1"/>
    </xf>
    <xf numFmtId="3" fontId="55" fillId="0" borderId="10" xfId="0" applyNumberFormat="1" applyFont="1" applyFill="1" applyBorder="1" applyAlignment="1">
      <alignment vertical="center"/>
    </xf>
    <xf numFmtId="3" fontId="54" fillId="0" borderId="10" xfId="47" applyNumberFormat="1" applyFont="1" applyFill="1" applyBorder="1" applyAlignment="1">
      <alignment horizontal="right" vertical="center" wrapText="1"/>
    </xf>
    <xf numFmtId="3" fontId="53" fillId="0" borderId="10" xfId="47" applyNumberFormat="1" applyFont="1" applyFill="1" applyBorder="1" applyAlignment="1">
      <alignment horizontal="right" vertical="center" wrapText="1"/>
    </xf>
    <xf numFmtId="0" fontId="54" fillId="0" borderId="10" xfId="47" applyNumberFormat="1" applyFont="1" applyFill="1" applyBorder="1" applyAlignment="1">
      <alignment horizontal="right" vertical="center" wrapText="1"/>
    </xf>
    <xf numFmtId="3" fontId="53" fillId="3" borderId="10" xfId="47" applyNumberFormat="1" applyFont="1" applyFill="1" applyBorder="1" applyAlignment="1">
      <alignment horizontal="right" vertical="center" wrapText="1"/>
    </xf>
    <xf numFmtId="0" fontId="52" fillId="0" borderId="10" xfId="47" applyNumberFormat="1" applyFont="1" applyFill="1" applyBorder="1" applyAlignment="1">
      <alignment horizontal="right" vertical="center" wrapText="1"/>
    </xf>
    <xf numFmtId="3" fontId="52" fillId="0" borderId="10" xfId="47" applyNumberFormat="1" applyFont="1" applyFill="1" applyBorder="1" applyAlignment="1">
      <alignment horizontal="right" vertical="center" wrapText="1"/>
    </xf>
    <xf numFmtId="0" fontId="52" fillId="9" borderId="10" xfId="47" applyNumberFormat="1" applyFont="1" applyFill="1" applyBorder="1" applyAlignment="1">
      <alignment horizontal="right" vertical="center" wrapText="1"/>
    </xf>
    <xf numFmtId="3" fontId="50" fillId="0" borderId="10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3" fontId="56" fillId="0" borderId="10" xfId="0" applyNumberFormat="1" applyFont="1" applyFill="1" applyBorder="1" applyAlignment="1">
      <alignment vertical="center"/>
    </xf>
    <xf numFmtId="165" fontId="53" fillId="0" borderId="10" xfId="0" applyNumberFormat="1" applyFont="1" applyFill="1" applyBorder="1" applyAlignment="1">
      <alignment vertical="center"/>
    </xf>
    <xf numFmtId="3" fontId="37" fillId="34" borderId="10" xfId="0" applyNumberFormat="1" applyFont="1" applyFill="1" applyBorder="1" applyAlignment="1">
      <alignment horizontal="right" vertical="center"/>
    </xf>
    <xf numFmtId="165" fontId="35" fillId="9" borderId="10" xfId="0" applyNumberFormat="1" applyFont="1" applyFill="1" applyBorder="1" applyAlignment="1">
      <alignment vertical="center"/>
    </xf>
    <xf numFmtId="165" fontId="35" fillId="40" borderId="10" xfId="0" applyNumberFormat="1" applyFont="1" applyFill="1" applyBorder="1" applyAlignment="1">
      <alignment vertical="center"/>
    </xf>
    <xf numFmtId="165" fontId="2" fillId="34" borderId="10" xfId="0" applyNumberFormat="1" applyFont="1" applyFill="1" applyBorder="1" applyAlignment="1">
      <alignment horizontal="right" vertical="center"/>
    </xf>
    <xf numFmtId="3" fontId="2" fillId="40" borderId="10" xfId="0" applyNumberFormat="1" applyFont="1" applyFill="1" applyBorder="1" applyAlignment="1">
      <alignment vertical="center"/>
    </xf>
    <xf numFmtId="3" fontId="35" fillId="33" borderId="10" xfId="47" applyNumberFormat="1" applyFont="1" applyFill="1" applyBorder="1" applyAlignment="1">
      <alignment horizontal="right" vertical="center" wrapText="1"/>
    </xf>
    <xf numFmtId="3" fontId="37" fillId="34" borderId="10" xfId="0" applyNumberFormat="1" applyFont="1" applyFill="1" applyBorder="1" applyAlignment="1">
      <alignment vertical="center"/>
    </xf>
    <xf numFmtId="0" fontId="37" fillId="34" borderId="10" xfId="47" applyNumberFormat="1" applyFont="1" applyFill="1" applyBorder="1" applyAlignment="1">
      <alignment horizontal="right" vertical="center" wrapText="1"/>
    </xf>
    <xf numFmtId="166" fontId="36" fillId="41" borderId="10" xfId="0" applyNumberFormat="1" applyFont="1" applyFill="1" applyBorder="1" applyAlignment="1">
      <alignment vertical="center"/>
    </xf>
    <xf numFmtId="166" fontId="36" fillId="42" borderId="10" xfId="0" applyNumberFormat="1" applyFont="1" applyFill="1" applyBorder="1" applyAlignment="1">
      <alignment vertical="center"/>
    </xf>
    <xf numFmtId="165" fontId="36" fillId="42" borderId="10" xfId="0" applyNumberFormat="1" applyFont="1" applyFill="1" applyBorder="1" applyAlignment="1">
      <alignment vertical="center"/>
    </xf>
    <xf numFmtId="0" fontId="55" fillId="40" borderId="10" xfId="0" applyFont="1" applyFill="1" applyBorder="1" applyAlignment="1">
      <alignment vertical="top"/>
    </xf>
    <xf numFmtId="0" fontId="55" fillId="40" borderId="10" xfId="0" applyFont="1" applyFill="1" applyBorder="1" applyAlignment="1">
      <alignment/>
    </xf>
    <xf numFmtId="166" fontId="2" fillId="40" borderId="10" xfId="0" applyNumberFormat="1" applyFont="1" applyFill="1" applyBorder="1" applyAlignment="1">
      <alignment/>
    </xf>
    <xf numFmtId="0" fontId="50" fillId="40" borderId="10" xfId="0" applyFont="1" applyFill="1" applyBorder="1" applyAlignment="1">
      <alignment/>
    </xf>
    <xf numFmtId="3" fontId="50" fillId="0" borderId="14" xfId="0" applyNumberFormat="1" applyFont="1" applyFill="1" applyBorder="1" applyAlignment="1">
      <alignment vertical="center"/>
    </xf>
    <xf numFmtId="0" fontId="53" fillId="0" borderId="14" xfId="47" applyNumberFormat="1" applyFont="1" applyFill="1" applyBorder="1" applyAlignment="1">
      <alignment horizontal="right" vertical="center" wrapText="1"/>
    </xf>
    <xf numFmtId="3" fontId="50" fillId="36" borderId="10" xfId="0" applyNumberFormat="1" applyFont="1" applyFill="1" applyBorder="1" applyAlignment="1">
      <alignment vertical="center"/>
    </xf>
    <xf numFmtId="3" fontId="50" fillId="0" borderId="14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47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164" fontId="24" fillId="0" borderId="14" xfId="0" applyNumberFormat="1" applyFont="1" applyFill="1" applyBorder="1" applyAlignment="1">
      <alignment vertical="center"/>
    </xf>
    <xf numFmtId="165" fontId="24" fillId="0" borderId="10" xfId="0" applyNumberFormat="1" applyFont="1" applyFill="1" applyBorder="1" applyAlignment="1">
      <alignment vertical="center"/>
    </xf>
    <xf numFmtId="3" fontId="57" fillId="0" borderId="10" xfId="0" applyNumberFormat="1" applyFont="1" applyFill="1" applyBorder="1" applyAlignment="1">
      <alignment vertical="center"/>
    </xf>
    <xf numFmtId="3" fontId="2" fillId="38" borderId="10" xfId="0" applyNumberFormat="1" applyFont="1" applyFill="1" applyBorder="1" applyAlignment="1">
      <alignment vertical="center"/>
    </xf>
    <xf numFmtId="165" fontId="2" fillId="38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50" zoomScaleNormal="50" zoomScalePageLayoutView="0" workbookViewId="0" topLeftCell="A1">
      <pane ySplit="4" topLeftCell="A44" activePane="bottomLeft" state="frozen"/>
      <selection pane="topLeft" activeCell="A1" sqref="A1"/>
      <selection pane="bottomLeft" activeCell="A3" sqref="A3:A4"/>
    </sheetView>
  </sheetViews>
  <sheetFormatPr defaultColWidth="11.421875" defaultRowHeight="12.75" outlineLevelRow="1" outlineLevelCol="1"/>
  <cols>
    <col min="1" max="1" width="49.28125" style="0" customWidth="1"/>
    <col min="2" max="2" width="16.140625" style="0" hidden="1" customWidth="1" outlineLevel="1"/>
    <col min="3" max="3" width="15.28125" style="0" hidden="1" customWidth="1" outlineLevel="1"/>
    <col min="4" max="4" width="14.7109375" style="0" hidden="1" customWidth="1" outlineLevel="1"/>
    <col min="5" max="5" width="14.421875" style="0" hidden="1" customWidth="1" outlineLevel="1"/>
    <col min="6" max="6" width="13.7109375" style="0" hidden="1" customWidth="1" outlineLevel="1"/>
    <col min="7" max="7" width="24.57421875" style="0" customWidth="1" collapsed="1"/>
    <col min="8" max="8" width="13.28125" style="0" hidden="1" customWidth="1"/>
    <col min="9" max="9" width="13.28125" style="0" hidden="1" customWidth="1" outlineLevel="1" collapsed="1"/>
    <col min="10" max="13" width="13.28125" style="0" hidden="1" customWidth="1" outlineLevel="1"/>
    <col min="14" max="14" width="23.28125" style="0" customWidth="1" collapsed="1"/>
    <col min="15" max="15" width="19.00390625" style="45" customWidth="1"/>
    <col min="16" max="17" width="16.421875" style="45" customWidth="1"/>
    <col min="18" max="21" width="17.28125" style="0" customWidth="1"/>
    <col min="22" max="22" width="17.421875" style="0" customWidth="1"/>
    <col min="23" max="23" width="17.140625" style="0" customWidth="1"/>
    <col min="24" max="24" width="17.28125" style="0" customWidth="1"/>
    <col min="25" max="25" width="18.28125" style="0" customWidth="1"/>
    <col min="26" max="26" width="15.00390625" style="0" customWidth="1"/>
    <col min="27" max="27" width="12.28125" style="0" hidden="1" customWidth="1" outlineLevel="1"/>
    <col min="28" max="28" width="11.57421875" style="0" customWidth="1" collapsed="1"/>
  </cols>
  <sheetData>
    <row r="1" ht="20.25" customHeight="1">
      <c r="A1" s="1" t="s">
        <v>155</v>
      </c>
    </row>
    <row r="2" ht="16.5" thickBot="1">
      <c r="A2" s="1"/>
    </row>
    <row r="3" spans="1:26" s="2" customFormat="1" ht="83.25" customHeight="1" thickBot="1">
      <c r="A3" s="334" t="s">
        <v>133</v>
      </c>
      <c r="B3" s="333" t="s">
        <v>0</v>
      </c>
      <c r="C3" s="333"/>
      <c r="D3" s="333"/>
      <c r="E3" s="333"/>
      <c r="F3" s="333"/>
      <c r="G3" s="119" t="s">
        <v>0</v>
      </c>
      <c r="H3" s="91"/>
      <c r="I3" s="335" t="s">
        <v>89</v>
      </c>
      <c r="J3" s="335"/>
      <c r="K3" s="335"/>
      <c r="L3" s="335"/>
      <c r="M3" s="335"/>
      <c r="N3" s="119" t="s">
        <v>113</v>
      </c>
      <c r="O3" s="119" t="s">
        <v>127</v>
      </c>
      <c r="P3" s="119" t="s">
        <v>128</v>
      </c>
      <c r="Q3" s="119" t="s">
        <v>197</v>
      </c>
      <c r="R3" s="336" t="s">
        <v>17</v>
      </c>
      <c r="S3" s="337"/>
      <c r="T3" s="337"/>
      <c r="U3" s="337"/>
      <c r="V3" s="337"/>
      <c r="W3" s="337"/>
      <c r="X3" s="338"/>
      <c r="Y3" s="119" t="s">
        <v>17</v>
      </c>
      <c r="Z3" s="96" t="s">
        <v>218</v>
      </c>
    </row>
    <row r="4" spans="1:26" s="2" customFormat="1" ht="52.5" customHeight="1" thickBot="1">
      <c r="A4" s="334"/>
      <c r="B4" s="73">
        <v>2010</v>
      </c>
      <c r="C4" s="73">
        <v>2011</v>
      </c>
      <c r="D4" s="73">
        <v>2012</v>
      </c>
      <c r="E4" s="73">
        <v>2013</v>
      </c>
      <c r="F4" s="73">
        <v>2014</v>
      </c>
      <c r="G4" s="73" t="s">
        <v>2</v>
      </c>
      <c r="H4" s="92" t="s">
        <v>30</v>
      </c>
      <c r="I4" s="73">
        <v>2010</v>
      </c>
      <c r="J4" s="73">
        <v>2011</v>
      </c>
      <c r="K4" s="73">
        <v>2012</v>
      </c>
      <c r="L4" s="73">
        <v>2013</v>
      </c>
      <c r="M4" s="73">
        <v>2014</v>
      </c>
      <c r="N4" s="73" t="s">
        <v>2</v>
      </c>
      <c r="O4" s="91"/>
      <c r="P4" s="91"/>
      <c r="Q4" s="91"/>
      <c r="R4" s="73">
        <v>2010</v>
      </c>
      <c r="S4" s="73">
        <v>2011</v>
      </c>
      <c r="T4" s="73">
        <v>2012</v>
      </c>
      <c r="U4" s="73">
        <v>2013</v>
      </c>
      <c r="V4" s="73">
        <v>2014</v>
      </c>
      <c r="W4" s="73">
        <v>2015</v>
      </c>
      <c r="X4" s="73">
        <v>2016</v>
      </c>
      <c r="Y4" s="73" t="s">
        <v>34</v>
      </c>
      <c r="Z4" s="73"/>
    </row>
    <row r="5" spans="1:26" s="2" customFormat="1" ht="16.5" customHeight="1" hidden="1" outlineLevel="1">
      <c r="A5" s="90" t="s">
        <v>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32"/>
      <c r="P5" s="132"/>
      <c r="Q5" s="132"/>
      <c r="R5" s="90"/>
      <c r="S5" s="90"/>
      <c r="T5" s="90"/>
      <c r="U5" s="90"/>
      <c r="V5" s="90"/>
      <c r="W5" s="90"/>
      <c r="X5" s="90"/>
      <c r="Y5" s="90"/>
      <c r="Z5" s="90"/>
    </row>
    <row r="6" spans="1:26" s="9" customFormat="1" ht="16.5" customHeight="1" hidden="1" outlineLevel="1">
      <c r="A6" s="65" t="s">
        <v>23</v>
      </c>
      <c r="B6" s="11">
        <v>701500</v>
      </c>
      <c r="C6" s="11">
        <v>146000</v>
      </c>
      <c r="D6" s="11">
        <v>0</v>
      </c>
      <c r="E6" s="11">
        <v>0</v>
      </c>
      <c r="F6" s="11">
        <v>0</v>
      </c>
      <c r="G6" s="11">
        <v>847500</v>
      </c>
      <c r="H6" s="11"/>
      <c r="I6" s="11"/>
      <c r="J6" s="11"/>
      <c r="K6" s="11"/>
      <c r="L6" s="11"/>
      <c r="M6" s="11"/>
      <c r="N6" s="11"/>
      <c r="O6" s="41"/>
      <c r="P6" s="41"/>
      <c r="Q6" s="41"/>
      <c r="R6" s="11">
        <v>2017833.3333333335</v>
      </c>
      <c r="S6" s="11">
        <v>2672060</v>
      </c>
      <c r="T6" s="11">
        <v>2853200</v>
      </c>
      <c r="U6" s="11">
        <v>3067200</v>
      </c>
      <c r="V6" s="11">
        <v>3067200</v>
      </c>
      <c r="W6" s="11">
        <v>3067200</v>
      </c>
      <c r="X6" s="11">
        <v>3067200</v>
      </c>
      <c r="Y6" s="11">
        <v>3067200</v>
      </c>
      <c r="Z6" s="11"/>
    </row>
    <row r="7" spans="1:26" s="9" customFormat="1" ht="16.5" customHeight="1" hidden="1" outlineLevel="1">
      <c r="A7" s="65" t="s">
        <v>25</v>
      </c>
      <c r="B7" s="11">
        <v>120000</v>
      </c>
      <c r="C7" s="11">
        <v>318900</v>
      </c>
      <c r="D7" s="11">
        <v>647500</v>
      </c>
      <c r="E7" s="11">
        <v>0</v>
      </c>
      <c r="F7" s="11">
        <v>0</v>
      </c>
      <c r="G7" s="11">
        <v>1086400</v>
      </c>
      <c r="H7" s="11"/>
      <c r="I7" s="11"/>
      <c r="J7" s="11"/>
      <c r="K7" s="11"/>
      <c r="L7" s="11"/>
      <c r="M7" s="11"/>
      <c r="N7" s="11"/>
      <c r="O7" s="41"/>
      <c r="P7" s="41"/>
      <c r="Q7" s="41"/>
      <c r="R7" s="11">
        <v>160800</v>
      </c>
      <c r="S7" s="11">
        <v>383900</v>
      </c>
      <c r="T7" s="11">
        <v>542900</v>
      </c>
      <c r="U7" s="11">
        <v>639900</v>
      </c>
      <c r="V7" s="11">
        <v>639900</v>
      </c>
      <c r="W7" s="11">
        <v>639900</v>
      </c>
      <c r="X7" s="11">
        <v>639900</v>
      </c>
      <c r="Y7" s="11">
        <v>639900</v>
      </c>
      <c r="Z7" s="11"/>
    </row>
    <row r="8" spans="1:26" s="9" customFormat="1" ht="16.5" customHeight="1" hidden="1" outlineLevel="1">
      <c r="A8" s="65" t="s">
        <v>35</v>
      </c>
      <c r="B8" s="11">
        <v>0</v>
      </c>
      <c r="C8" s="11">
        <v>665900</v>
      </c>
      <c r="D8" s="11">
        <v>278000</v>
      </c>
      <c r="E8" s="11">
        <v>0</v>
      </c>
      <c r="F8" s="11">
        <v>0</v>
      </c>
      <c r="G8" s="11">
        <v>943900</v>
      </c>
      <c r="H8" s="11"/>
      <c r="I8" s="11"/>
      <c r="J8" s="11"/>
      <c r="K8" s="11"/>
      <c r="L8" s="11"/>
      <c r="M8" s="11"/>
      <c r="N8" s="11"/>
      <c r="O8" s="41"/>
      <c r="P8" s="41"/>
      <c r="Q8" s="41"/>
      <c r="R8" s="11">
        <v>0</v>
      </c>
      <c r="S8" s="11">
        <v>319200</v>
      </c>
      <c r="T8" s="11">
        <v>789700</v>
      </c>
      <c r="U8" s="11">
        <v>1090600</v>
      </c>
      <c r="V8" s="11">
        <v>1090600</v>
      </c>
      <c r="W8" s="11">
        <v>1090600</v>
      </c>
      <c r="X8" s="11">
        <v>1090600</v>
      </c>
      <c r="Y8" s="11">
        <v>1090600</v>
      </c>
      <c r="Z8" s="11"/>
    </row>
    <row r="9" spans="1:27" s="17" customFormat="1" ht="39" customHeight="1" hidden="1" outlineLevel="1">
      <c r="A9" s="82" t="s">
        <v>37</v>
      </c>
      <c r="B9" s="167"/>
      <c r="C9" s="167"/>
      <c r="D9" s="167"/>
      <c r="E9" s="167"/>
      <c r="F9" s="167"/>
      <c r="G9" s="33">
        <v>1083300</v>
      </c>
      <c r="H9" s="33">
        <v>160000</v>
      </c>
      <c r="I9" s="33"/>
      <c r="J9" s="33"/>
      <c r="K9" s="33"/>
      <c r="L9" s="33"/>
      <c r="M9" s="33"/>
      <c r="N9" s="33"/>
      <c r="O9" s="133"/>
      <c r="P9" s="133"/>
      <c r="Q9" s="133"/>
      <c r="R9" s="33">
        <v>168100.4</v>
      </c>
      <c r="S9" s="33">
        <v>276000.4</v>
      </c>
      <c r="T9" s="33">
        <v>280000.4</v>
      </c>
      <c r="U9" s="33">
        <v>345000.4</v>
      </c>
      <c r="V9" s="33">
        <v>358000.4</v>
      </c>
      <c r="W9" s="33">
        <v>358000.4</v>
      </c>
      <c r="X9" s="33">
        <v>358000.4</v>
      </c>
      <c r="Y9" s="33">
        <v>358000.4</v>
      </c>
      <c r="Z9" s="97">
        <v>29.6704</v>
      </c>
      <c r="AA9" s="121" t="s">
        <v>115</v>
      </c>
    </row>
    <row r="10" spans="1:27" s="17" customFormat="1" ht="16.5" customHeight="1" hidden="1" outlineLevel="1">
      <c r="A10" s="82" t="s">
        <v>24</v>
      </c>
      <c r="B10" s="11"/>
      <c r="C10" s="11"/>
      <c r="D10" s="11"/>
      <c r="E10" s="11"/>
      <c r="F10" s="11"/>
      <c r="G10" s="33">
        <v>556989.05</v>
      </c>
      <c r="H10" s="33">
        <v>48090</v>
      </c>
      <c r="I10" s="33"/>
      <c r="J10" s="33"/>
      <c r="K10" s="33"/>
      <c r="L10" s="33"/>
      <c r="M10" s="33"/>
      <c r="N10" s="33"/>
      <c r="O10" s="134"/>
      <c r="P10" s="134"/>
      <c r="Q10" s="134"/>
      <c r="R10" s="33">
        <v>68323</v>
      </c>
      <c r="S10" s="33">
        <v>151419</v>
      </c>
      <c r="T10" s="33">
        <v>172319</v>
      </c>
      <c r="U10" s="33">
        <v>207319</v>
      </c>
      <c r="V10" s="33">
        <v>207319</v>
      </c>
      <c r="W10" s="33">
        <v>207319</v>
      </c>
      <c r="X10" s="33">
        <v>207319</v>
      </c>
      <c r="Y10" s="33">
        <v>207319</v>
      </c>
      <c r="Z10" s="62">
        <v>11.531400000000001</v>
      </c>
      <c r="AA10" s="9" t="s">
        <v>114</v>
      </c>
    </row>
    <row r="11" spans="1:27" s="17" customFormat="1" ht="16.5" customHeight="1" hidden="1" outlineLevel="1">
      <c r="A11" s="82" t="s">
        <v>36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/>
      <c r="J11" s="33"/>
      <c r="K11" s="33"/>
      <c r="L11" s="33"/>
      <c r="M11" s="33"/>
      <c r="N11" s="33"/>
      <c r="O11" s="134"/>
      <c r="P11" s="134"/>
      <c r="Q11" s="134"/>
      <c r="R11" s="33">
        <v>0</v>
      </c>
      <c r="S11" s="33">
        <v>3026.6666666666665</v>
      </c>
      <c r="T11" s="33">
        <v>9080</v>
      </c>
      <c r="U11" s="33">
        <v>9080</v>
      </c>
      <c r="V11" s="33">
        <v>9080</v>
      </c>
      <c r="W11" s="33">
        <v>9080</v>
      </c>
      <c r="X11" s="33">
        <v>9080</v>
      </c>
      <c r="Y11" s="33">
        <v>9080</v>
      </c>
      <c r="Z11" s="62">
        <v>0.9171</v>
      </c>
      <c r="AA11" s="9" t="s">
        <v>114</v>
      </c>
    </row>
    <row r="12" spans="1:26" s="2" customFormat="1" ht="16.5" customHeight="1" hidden="1" outlineLevel="1">
      <c r="A12" s="22" t="s">
        <v>8</v>
      </c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49"/>
      <c r="P12" s="49"/>
      <c r="Q12" s="49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25" customFormat="1" ht="16.5" customHeight="1" hidden="1" outlineLevel="1">
      <c r="A13" s="65" t="s">
        <v>39</v>
      </c>
      <c r="B13" s="11">
        <v>5147150</v>
      </c>
      <c r="C13" s="11">
        <v>4647200</v>
      </c>
      <c r="D13" s="11">
        <v>2325200</v>
      </c>
      <c r="E13" s="11">
        <v>0</v>
      </c>
      <c r="F13" s="11">
        <v>0</v>
      </c>
      <c r="G13" s="11">
        <v>12119550</v>
      </c>
      <c r="H13" s="23"/>
      <c r="I13" s="23"/>
      <c r="J13" s="23"/>
      <c r="K13" s="23"/>
      <c r="L13" s="23"/>
      <c r="M13" s="23"/>
      <c r="N13" s="23"/>
      <c r="O13" s="135"/>
      <c r="P13" s="135"/>
      <c r="Q13" s="135"/>
      <c r="R13" s="11">
        <v>145033.33333333334</v>
      </c>
      <c r="S13" s="11">
        <v>1733367</v>
      </c>
      <c r="T13" s="11">
        <v>1948600</v>
      </c>
      <c r="U13" s="11">
        <v>3359840</v>
      </c>
      <c r="V13" s="11">
        <v>3359840</v>
      </c>
      <c r="W13" s="11">
        <v>3359840</v>
      </c>
      <c r="X13" s="11">
        <v>3359840</v>
      </c>
      <c r="Y13" s="11">
        <v>3359840</v>
      </c>
      <c r="Z13" s="23"/>
    </row>
    <row r="14" spans="1:26" s="26" customFormat="1" ht="18" customHeight="1" hidden="1" outlineLevel="1">
      <c r="A14" s="82" t="s">
        <v>20</v>
      </c>
      <c r="B14" s="167"/>
      <c r="C14" s="167"/>
      <c r="D14" s="167"/>
      <c r="E14" s="167"/>
      <c r="F14" s="167"/>
      <c r="G14" s="33">
        <v>3856000</v>
      </c>
      <c r="H14" s="33"/>
      <c r="I14" s="33"/>
      <c r="J14" s="33"/>
      <c r="K14" s="33"/>
      <c r="L14" s="33"/>
      <c r="M14" s="33"/>
      <c r="N14" s="33"/>
      <c r="O14" s="94">
        <v>449534</v>
      </c>
      <c r="P14" s="94">
        <v>23000</v>
      </c>
      <c r="Q14" s="94">
        <v>472534</v>
      </c>
      <c r="R14" s="33">
        <v>0</v>
      </c>
      <c r="S14" s="33">
        <v>0</v>
      </c>
      <c r="T14" s="33">
        <v>0</v>
      </c>
      <c r="U14" s="33">
        <v>709562.5</v>
      </c>
      <c r="V14" s="33">
        <v>359250</v>
      </c>
      <c r="W14" s="33">
        <v>626983.3333333333</v>
      </c>
      <c r="X14" s="33">
        <v>760850</v>
      </c>
      <c r="Y14" s="33">
        <v>760850</v>
      </c>
      <c r="Z14" s="27"/>
    </row>
    <row r="15" spans="1:26" s="26" customFormat="1" ht="16.5" customHeight="1" hidden="1" outlineLevel="1">
      <c r="A15" s="82" t="s">
        <v>21</v>
      </c>
      <c r="B15" s="167"/>
      <c r="C15" s="167"/>
      <c r="D15" s="167"/>
      <c r="E15" s="167"/>
      <c r="F15" s="167"/>
      <c r="G15" s="33">
        <v>4030000</v>
      </c>
      <c r="H15" s="33"/>
      <c r="I15" s="33"/>
      <c r="J15" s="33"/>
      <c r="K15" s="33"/>
      <c r="L15" s="33"/>
      <c r="M15" s="33"/>
      <c r="N15" s="33"/>
      <c r="O15" s="136"/>
      <c r="P15" s="136"/>
      <c r="Q15" s="136"/>
      <c r="R15" s="33">
        <v>0</v>
      </c>
      <c r="S15" s="33">
        <v>0</v>
      </c>
      <c r="T15" s="33">
        <v>68016.66666666667</v>
      </c>
      <c r="U15" s="33">
        <v>408100</v>
      </c>
      <c r="V15" s="33">
        <v>539666.6666666666</v>
      </c>
      <c r="W15" s="33">
        <v>1197500</v>
      </c>
      <c r="X15" s="33">
        <v>1197500</v>
      </c>
      <c r="Y15" s="33">
        <v>1197500</v>
      </c>
      <c r="Z15" s="97"/>
    </row>
    <row r="16" spans="1:26" s="26" customFormat="1" ht="16.5" customHeight="1" hidden="1" outlineLevel="1">
      <c r="A16" s="103" t="s">
        <v>22</v>
      </c>
      <c r="B16" s="33"/>
      <c r="C16" s="23"/>
      <c r="D16" s="23"/>
      <c r="E16" s="23"/>
      <c r="F16" s="23"/>
      <c r="G16" s="33"/>
      <c r="H16" s="33"/>
      <c r="I16" s="187"/>
      <c r="J16" s="188"/>
      <c r="K16" s="188"/>
      <c r="L16" s="188"/>
      <c r="M16" s="188"/>
      <c r="N16" s="161">
        <v>7962000</v>
      </c>
      <c r="O16" s="94"/>
      <c r="P16" s="94"/>
      <c r="Q16" s="94"/>
      <c r="R16" s="33">
        <v>0</v>
      </c>
      <c r="S16" s="33">
        <v>0</v>
      </c>
      <c r="T16" s="33">
        <v>224636.66666666666</v>
      </c>
      <c r="U16" s="33">
        <v>2819173.3333333335</v>
      </c>
      <c r="V16" s="33">
        <v>4531926.666666667</v>
      </c>
      <c r="W16" s="33">
        <v>6905733.333333334</v>
      </c>
      <c r="X16" s="33">
        <v>6986150</v>
      </c>
      <c r="Y16" s="33">
        <v>6986150</v>
      </c>
      <c r="Z16" s="27"/>
    </row>
    <row r="17" spans="1:26" s="2" customFormat="1" ht="16.5" customHeight="1" hidden="1" outlineLevel="1">
      <c r="A17" s="22" t="s">
        <v>9</v>
      </c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49"/>
      <c r="P17" s="49"/>
      <c r="Q17" s="49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25" customFormat="1" ht="16.5" customHeight="1" hidden="1" outlineLevel="1">
      <c r="A18" s="65" t="s">
        <v>23</v>
      </c>
      <c r="B18" s="11">
        <v>233300</v>
      </c>
      <c r="C18" s="11">
        <v>303800</v>
      </c>
      <c r="D18" s="7">
        <v>0</v>
      </c>
      <c r="E18" s="7">
        <v>0</v>
      </c>
      <c r="F18" s="7">
        <v>0</v>
      </c>
      <c r="G18" s="7">
        <v>537100</v>
      </c>
      <c r="H18" s="63"/>
      <c r="I18" s="11"/>
      <c r="J18" s="11"/>
      <c r="K18" s="11"/>
      <c r="L18" s="11"/>
      <c r="M18" s="11"/>
      <c r="N18" s="11"/>
      <c r="O18" s="137"/>
      <c r="P18" s="137"/>
      <c r="Q18" s="137"/>
      <c r="R18" s="11">
        <v>507525</v>
      </c>
      <c r="S18" s="11">
        <v>1107700</v>
      </c>
      <c r="T18" s="11">
        <v>1307700</v>
      </c>
      <c r="U18" s="11">
        <v>1487200</v>
      </c>
      <c r="V18" s="11">
        <v>1487200</v>
      </c>
      <c r="W18" s="11">
        <v>1487200</v>
      </c>
      <c r="X18" s="11">
        <v>1487200</v>
      </c>
      <c r="Y18" s="7">
        <v>1487200</v>
      </c>
      <c r="Z18" s="7"/>
    </row>
    <row r="19" spans="1:26" s="25" customFormat="1" ht="16.5" customHeight="1" hidden="1" outlineLevel="1">
      <c r="A19" s="65" t="s">
        <v>25</v>
      </c>
      <c r="B19" s="11">
        <v>285600</v>
      </c>
      <c r="C19" s="11">
        <v>200000</v>
      </c>
      <c r="D19" s="7">
        <v>0</v>
      </c>
      <c r="E19" s="7">
        <v>0</v>
      </c>
      <c r="F19" s="7">
        <v>0</v>
      </c>
      <c r="G19" s="7">
        <v>485600</v>
      </c>
      <c r="H19" s="63"/>
      <c r="I19" s="11"/>
      <c r="J19" s="11"/>
      <c r="K19" s="11"/>
      <c r="L19" s="11"/>
      <c r="M19" s="11"/>
      <c r="N19" s="11"/>
      <c r="O19" s="137"/>
      <c r="P19" s="137"/>
      <c r="Q19" s="137"/>
      <c r="R19" s="11">
        <v>93200</v>
      </c>
      <c r="S19" s="11">
        <v>279400</v>
      </c>
      <c r="T19" s="11">
        <v>339400</v>
      </c>
      <c r="U19" s="11">
        <v>791300</v>
      </c>
      <c r="V19" s="11">
        <v>791300</v>
      </c>
      <c r="W19" s="11">
        <v>791300</v>
      </c>
      <c r="X19" s="11">
        <v>791300</v>
      </c>
      <c r="Y19" s="7">
        <v>791300</v>
      </c>
      <c r="Z19" s="7"/>
    </row>
    <row r="20" spans="1:26" s="25" customFormat="1" ht="16.5" customHeight="1" hidden="1" outlineLevel="1">
      <c r="A20" s="65" t="s">
        <v>35</v>
      </c>
      <c r="B20" s="11">
        <v>0</v>
      </c>
      <c r="C20" s="11">
        <v>0</v>
      </c>
      <c r="D20" s="7">
        <v>808700</v>
      </c>
      <c r="E20" s="7">
        <v>0</v>
      </c>
      <c r="F20" s="7">
        <v>0</v>
      </c>
      <c r="G20" s="7">
        <v>808700</v>
      </c>
      <c r="H20" s="63"/>
      <c r="I20" s="11"/>
      <c r="J20" s="11"/>
      <c r="K20" s="11"/>
      <c r="L20" s="11"/>
      <c r="M20" s="11"/>
      <c r="N20" s="11"/>
      <c r="O20" s="137"/>
      <c r="P20" s="137"/>
      <c r="Q20" s="137"/>
      <c r="R20" s="11">
        <v>0</v>
      </c>
      <c r="S20" s="11">
        <v>0</v>
      </c>
      <c r="T20" s="11">
        <v>364800</v>
      </c>
      <c r="U20" s="11">
        <v>364800</v>
      </c>
      <c r="V20" s="11">
        <v>364800</v>
      </c>
      <c r="W20" s="11">
        <v>364800</v>
      </c>
      <c r="X20" s="11">
        <v>364800</v>
      </c>
      <c r="Y20" s="7">
        <v>364800</v>
      </c>
      <c r="Z20" s="7"/>
    </row>
    <row r="21" spans="1:26" s="2" customFormat="1" ht="16.5" customHeight="1" hidden="1" outlineLevel="1">
      <c r="A21" s="22" t="s">
        <v>69</v>
      </c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49"/>
      <c r="P21" s="49"/>
      <c r="Q21" s="49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5" customFormat="1" ht="16.5" customHeight="1" hidden="1" outlineLevel="1">
      <c r="A22" s="65" t="s">
        <v>23</v>
      </c>
      <c r="B22" s="11">
        <v>63000</v>
      </c>
      <c r="C22" s="7">
        <v>0</v>
      </c>
      <c r="D22" s="7">
        <v>0</v>
      </c>
      <c r="E22" s="7">
        <v>0</v>
      </c>
      <c r="F22" s="7">
        <v>0</v>
      </c>
      <c r="G22" s="7">
        <v>63000</v>
      </c>
      <c r="H22" s="11"/>
      <c r="I22" s="11"/>
      <c r="J22" s="11"/>
      <c r="K22" s="11"/>
      <c r="L22" s="11"/>
      <c r="M22" s="11"/>
      <c r="N22" s="11"/>
      <c r="O22" s="137"/>
      <c r="P22" s="137"/>
      <c r="Q22" s="137"/>
      <c r="R22" s="7">
        <v>209700</v>
      </c>
      <c r="S22" s="7">
        <v>209700</v>
      </c>
      <c r="T22" s="7">
        <v>209700</v>
      </c>
      <c r="U22" s="7">
        <v>209700</v>
      </c>
      <c r="V22" s="7">
        <v>209700</v>
      </c>
      <c r="W22" s="7">
        <v>209700</v>
      </c>
      <c r="X22" s="7">
        <v>209700</v>
      </c>
      <c r="Y22" s="7">
        <v>209700</v>
      </c>
      <c r="Z22" s="24"/>
    </row>
    <row r="23" spans="1:26" s="25" customFormat="1" ht="16.5" customHeight="1" hidden="1" outlineLevel="1">
      <c r="A23" s="65" t="s">
        <v>25</v>
      </c>
      <c r="B23" s="11">
        <v>17252</v>
      </c>
      <c r="C23" s="7">
        <v>111900</v>
      </c>
      <c r="D23" s="7">
        <v>19000</v>
      </c>
      <c r="E23" s="7">
        <v>0</v>
      </c>
      <c r="F23" s="7">
        <v>0</v>
      </c>
      <c r="G23" s="7">
        <v>148152</v>
      </c>
      <c r="H23" s="11"/>
      <c r="I23" s="11"/>
      <c r="J23" s="11"/>
      <c r="K23" s="11"/>
      <c r="L23" s="11"/>
      <c r="M23" s="11"/>
      <c r="N23" s="11"/>
      <c r="O23" s="43"/>
      <c r="P23" s="43"/>
      <c r="Q23" s="43"/>
      <c r="R23" s="7">
        <v>166500</v>
      </c>
      <c r="S23" s="7">
        <v>329600</v>
      </c>
      <c r="T23" s="7">
        <v>329800</v>
      </c>
      <c r="U23" s="7">
        <v>329800</v>
      </c>
      <c r="V23" s="7">
        <v>329800</v>
      </c>
      <c r="W23" s="7">
        <v>329800</v>
      </c>
      <c r="X23" s="7">
        <v>329800</v>
      </c>
      <c r="Y23" s="7">
        <v>329800</v>
      </c>
      <c r="Z23" s="7"/>
    </row>
    <row r="24" spans="1:26" s="25" customFormat="1" ht="16.5" customHeight="1" hidden="1" outlineLevel="1">
      <c r="A24" s="65" t="s">
        <v>35</v>
      </c>
      <c r="B24" s="11">
        <v>0</v>
      </c>
      <c r="C24" s="7">
        <v>22500</v>
      </c>
      <c r="D24" s="7">
        <v>0</v>
      </c>
      <c r="E24" s="7">
        <v>0</v>
      </c>
      <c r="F24" s="7">
        <v>0</v>
      </c>
      <c r="G24" s="7">
        <v>22500</v>
      </c>
      <c r="H24" s="11"/>
      <c r="I24" s="11"/>
      <c r="J24" s="11"/>
      <c r="K24" s="11"/>
      <c r="L24" s="11"/>
      <c r="M24" s="11"/>
      <c r="N24" s="11"/>
      <c r="O24" s="43"/>
      <c r="P24" s="43"/>
      <c r="Q24" s="43"/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/>
    </row>
    <row r="25" spans="1:26" s="25" customFormat="1" ht="16.5" customHeight="1" hidden="1" outlineLevel="1">
      <c r="A25" s="82" t="s">
        <v>24</v>
      </c>
      <c r="B25" s="33">
        <v>15000</v>
      </c>
      <c r="C25" s="32">
        <v>0</v>
      </c>
      <c r="D25" s="32">
        <v>0</v>
      </c>
      <c r="E25" s="32">
        <v>0</v>
      </c>
      <c r="F25" s="32">
        <v>0</v>
      </c>
      <c r="G25" s="32">
        <v>15000</v>
      </c>
      <c r="H25" s="33"/>
      <c r="I25" s="33"/>
      <c r="J25" s="33"/>
      <c r="K25" s="33"/>
      <c r="L25" s="33"/>
      <c r="M25" s="33"/>
      <c r="N25" s="33"/>
      <c r="O25" s="138"/>
      <c r="P25" s="138"/>
      <c r="Q25" s="138"/>
      <c r="R25" s="32">
        <v>7566.666666666667</v>
      </c>
      <c r="S25" s="32">
        <v>22700</v>
      </c>
      <c r="T25" s="32">
        <v>22700</v>
      </c>
      <c r="U25" s="32">
        <v>22700</v>
      </c>
      <c r="V25" s="32">
        <v>22700</v>
      </c>
      <c r="W25" s="32">
        <v>22700</v>
      </c>
      <c r="X25" s="32">
        <v>22700</v>
      </c>
      <c r="Y25" s="32">
        <v>22700</v>
      </c>
      <c r="Z25" s="31">
        <v>2.4692</v>
      </c>
    </row>
    <row r="26" spans="1:26" s="2" customFormat="1" ht="16.5" customHeight="1" hidden="1" outlineLevel="1">
      <c r="A26" s="22" t="s">
        <v>10</v>
      </c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49"/>
      <c r="P26" s="49"/>
      <c r="Q26" s="49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5" customFormat="1" ht="16.5" customHeight="1" hidden="1" outlineLevel="1">
      <c r="A27" s="65" t="s">
        <v>23</v>
      </c>
      <c r="B27" s="11">
        <v>833728.9999999999</v>
      </c>
      <c r="C27" s="11">
        <v>413500</v>
      </c>
      <c r="D27" s="11">
        <v>198800</v>
      </c>
      <c r="E27" s="11">
        <v>0</v>
      </c>
      <c r="F27" s="11">
        <v>0</v>
      </c>
      <c r="G27" s="11">
        <v>1446029</v>
      </c>
      <c r="H27" s="11"/>
      <c r="I27" s="11"/>
      <c r="J27" s="11"/>
      <c r="K27" s="11"/>
      <c r="L27" s="11"/>
      <c r="M27" s="11"/>
      <c r="N27" s="11"/>
      <c r="O27" s="41"/>
      <c r="P27" s="41"/>
      <c r="Q27" s="41"/>
      <c r="R27" s="11">
        <v>0</v>
      </c>
      <c r="S27" s="11">
        <v>106100</v>
      </c>
      <c r="T27" s="11">
        <v>106100</v>
      </c>
      <c r="U27" s="11">
        <v>106100</v>
      </c>
      <c r="V27" s="11">
        <v>106100</v>
      </c>
      <c r="W27" s="11">
        <v>106100</v>
      </c>
      <c r="X27" s="11">
        <v>106100</v>
      </c>
      <c r="Y27" s="11">
        <v>106100</v>
      </c>
      <c r="Z27" s="11"/>
    </row>
    <row r="28" spans="1:26" s="25" customFormat="1" ht="16.5" customHeight="1" hidden="1" outlineLevel="1">
      <c r="A28" s="65" t="s">
        <v>25</v>
      </c>
      <c r="B28" s="11">
        <v>1036200</v>
      </c>
      <c r="C28" s="11">
        <v>0</v>
      </c>
      <c r="D28" s="11">
        <v>0</v>
      </c>
      <c r="E28" s="11">
        <v>0</v>
      </c>
      <c r="F28" s="11">
        <v>0</v>
      </c>
      <c r="G28" s="11">
        <v>1036200</v>
      </c>
      <c r="H28" s="11"/>
      <c r="I28" s="11"/>
      <c r="J28" s="11"/>
      <c r="K28" s="11"/>
      <c r="L28" s="11"/>
      <c r="M28" s="11"/>
      <c r="N28" s="11"/>
      <c r="O28" s="135"/>
      <c r="P28" s="135"/>
      <c r="Q28" s="135"/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23"/>
    </row>
    <row r="29" spans="1:26" s="25" customFormat="1" ht="16.5" customHeight="1" hidden="1" outlineLevel="1">
      <c r="A29" s="65" t="s">
        <v>35</v>
      </c>
      <c r="B29" s="11">
        <v>0</v>
      </c>
      <c r="C29" s="11">
        <v>432900</v>
      </c>
      <c r="D29" s="11">
        <v>0</v>
      </c>
      <c r="E29" s="11">
        <v>0</v>
      </c>
      <c r="F29" s="11">
        <v>0</v>
      </c>
      <c r="G29" s="11">
        <v>432900</v>
      </c>
      <c r="H29" s="11"/>
      <c r="I29" s="11"/>
      <c r="J29" s="11"/>
      <c r="K29" s="11"/>
      <c r="L29" s="11"/>
      <c r="M29" s="11"/>
      <c r="N29" s="11"/>
      <c r="O29" s="135"/>
      <c r="P29" s="135"/>
      <c r="Q29" s="135"/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23"/>
    </row>
    <row r="30" spans="1:26" s="26" customFormat="1" ht="16.5" customHeight="1" hidden="1" outlineLevel="1">
      <c r="A30" s="83" t="s">
        <v>26</v>
      </c>
      <c r="B30" s="167"/>
      <c r="C30" s="167"/>
      <c r="D30" s="167"/>
      <c r="E30" s="167"/>
      <c r="F30" s="167"/>
      <c r="G30" s="33">
        <v>1280000</v>
      </c>
      <c r="H30" s="33"/>
      <c r="I30" s="33"/>
      <c r="J30" s="33"/>
      <c r="K30" s="33"/>
      <c r="L30" s="33"/>
      <c r="M30" s="33"/>
      <c r="N30" s="33"/>
      <c r="O30" s="136"/>
      <c r="P30" s="136"/>
      <c r="Q30" s="136"/>
      <c r="R30" s="33">
        <v>0</v>
      </c>
      <c r="S30" s="33">
        <v>0</v>
      </c>
      <c r="T30" s="33">
        <v>140474</v>
      </c>
      <c r="U30" s="33">
        <v>210711</v>
      </c>
      <c r="V30" s="33">
        <v>210711</v>
      </c>
      <c r="W30" s="33">
        <v>210711</v>
      </c>
      <c r="X30" s="33">
        <v>210711</v>
      </c>
      <c r="Y30" s="33">
        <v>210711</v>
      </c>
      <c r="Z30" s="27"/>
    </row>
    <row r="31" spans="1:26" s="26" customFormat="1" ht="16.5" customHeight="1" hidden="1" outlineLevel="1">
      <c r="A31" s="82" t="s">
        <v>24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/>
      <c r="I31" s="33"/>
      <c r="J31" s="33"/>
      <c r="K31" s="33"/>
      <c r="L31" s="33"/>
      <c r="M31" s="33"/>
      <c r="N31" s="33"/>
      <c r="O31" s="136"/>
      <c r="P31" s="136"/>
      <c r="Q31" s="136"/>
      <c r="R31" s="33">
        <v>24567</v>
      </c>
      <c r="S31" s="33">
        <v>73700</v>
      </c>
      <c r="T31" s="33">
        <v>73700</v>
      </c>
      <c r="U31" s="33">
        <v>73700</v>
      </c>
      <c r="V31" s="33">
        <v>73700</v>
      </c>
      <c r="W31" s="33">
        <v>73700</v>
      </c>
      <c r="X31" s="33">
        <v>73700</v>
      </c>
      <c r="Y31" s="33">
        <v>73700</v>
      </c>
      <c r="Z31" s="27"/>
    </row>
    <row r="32" spans="1:26" s="2" customFormat="1" ht="16.5" customHeight="1" hidden="1" outlineLevel="1">
      <c r="A32" s="22" t="s">
        <v>11</v>
      </c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49"/>
      <c r="P32" s="49"/>
      <c r="Q32" s="49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9" customFormat="1" ht="16.5" customHeight="1" hidden="1" outlineLevel="1">
      <c r="A33" s="84" t="s">
        <v>27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6"/>
      <c r="I33" s="16"/>
      <c r="J33" s="16"/>
      <c r="K33" s="16"/>
      <c r="L33" s="16"/>
      <c r="M33" s="16"/>
      <c r="N33" s="16"/>
      <c r="O33" s="137"/>
      <c r="P33" s="137"/>
      <c r="Q33" s="137"/>
      <c r="R33" s="16">
        <v>1470900</v>
      </c>
      <c r="S33" s="16">
        <v>2441400</v>
      </c>
      <c r="T33" s="16">
        <v>2809300</v>
      </c>
      <c r="U33" s="16">
        <v>3219700</v>
      </c>
      <c r="V33" s="16">
        <v>3219700</v>
      </c>
      <c r="W33" s="16">
        <v>3219700</v>
      </c>
      <c r="X33" s="16">
        <v>3219700</v>
      </c>
      <c r="Y33" s="16">
        <v>3219700</v>
      </c>
      <c r="Z33" s="28"/>
    </row>
    <row r="34" spans="1:26" s="29" customFormat="1" ht="16.5" customHeight="1" hidden="1" outlineLevel="1">
      <c r="A34" s="8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6"/>
      <c r="I34" s="16"/>
      <c r="J34" s="16"/>
      <c r="K34" s="16"/>
      <c r="L34" s="16"/>
      <c r="M34" s="16"/>
      <c r="N34" s="16"/>
      <c r="O34" s="137"/>
      <c r="P34" s="137"/>
      <c r="Q34" s="137"/>
      <c r="R34" s="16">
        <v>75700</v>
      </c>
      <c r="S34" s="16">
        <v>194400</v>
      </c>
      <c r="T34" s="16">
        <v>256400</v>
      </c>
      <c r="U34" s="16">
        <v>256400</v>
      </c>
      <c r="V34" s="16">
        <v>256400</v>
      </c>
      <c r="W34" s="16">
        <v>256400</v>
      </c>
      <c r="X34" s="16">
        <v>256400</v>
      </c>
      <c r="Y34" s="16">
        <v>256400</v>
      </c>
      <c r="Z34" s="28"/>
    </row>
    <row r="35" spans="1:26" s="29" customFormat="1" ht="16.5" customHeight="1" hidden="1" outlineLevel="1">
      <c r="A35" s="84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6"/>
      <c r="I35" s="16"/>
      <c r="J35" s="16"/>
      <c r="K35" s="16"/>
      <c r="L35" s="16"/>
      <c r="M35" s="16"/>
      <c r="N35" s="16"/>
      <c r="O35" s="137"/>
      <c r="P35" s="137"/>
      <c r="Q35" s="137"/>
      <c r="R35" s="16">
        <v>0</v>
      </c>
      <c r="S35" s="16">
        <v>745700</v>
      </c>
      <c r="T35" s="16">
        <v>804600</v>
      </c>
      <c r="U35" s="16">
        <v>919600</v>
      </c>
      <c r="V35" s="16">
        <v>919600</v>
      </c>
      <c r="W35" s="16">
        <v>919600</v>
      </c>
      <c r="X35" s="16">
        <v>919600</v>
      </c>
      <c r="Y35" s="16">
        <v>919600</v>
      </c>
      <c r="Z35" s="28"/>
    </row>
    <row r="36" spans="1:26" s="2" customFormat="1" ht="16.5" customHeight="1" hidden="1" outlineLevel="1">
      <c r="A36" s="22" t="s">
        <v>141</v>
      </c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49"/>
      <c r="P36" s="49"/>
      <c r="Q36" s="49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29" customFormat="1" ht="16.5" customHeight="1" hidden="1" outlineLevel="1">
      <c r="A37" s="82" t="s">
        <v>144</v>
      </c>
      <c r="B37" s="189"/>
      <c r="C37" s="189"/>
      <c r="D37" s="189"/>
      <c r="E37" s="189"/>
      <c r="F37" s="189"/>
      <c r="G37" s="153">
        <v>489500</v>
      </c>
      <c r="H37" s="16"/>
      <c r="I37" s="16"/>
      <c r="J37" s="16"/>
      <c r="K37" s="16"/>
      <c r="L37" s="16"/>
      <c r="M37" s="16"/>
      <c r="N37" s="16"/>
      <c r="O37" s="137"/>
      <c r="P37" s="137"/>
      <c r="Q37" s="137"/>
      <c r="R37" s="16"/>
      <c r="S37" s="16"/>
      <c r="T37" s="16"/>
      <c r="U37" s="16"/>
      <c r="V37" s="16"/>
      <c r="W37" s="16"/>
      <c r="X37" s="16"/>
      <c r="Y37" s="16"/>
      <c r="Z37" s="28"/>
    </row>
    <row r="38" spans="1:26" s="2" customFormat="1" ht="28.5" customHeight="1" collapsed="1">
      <c r="A38" s="22" t="s">
        <v>13</v>
      </c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49"/>
      <c r="P38" s="49"/>
      <c r="Q38" s="49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25" customFormat="1" ht="31.5" customHeight="1">
      <c r="A39" s="77" t="s">
        <v>42</v>
      </c>
      <c r="B39" s="190">
        <f aca="true" t="shared" si="0" ref="B39:H39">B6+B13+B18+B22+B27+B33</f>
        <v>6978679</v>
      </c>
      <c r="C39" s="190">
        <f t="shared" si="0"/>
        <v>5510500</v>
      </c>
      <c r="D39" s="190">
        <f t="shared" si="0"/>
        <v>2524000</v>
      </c>
      <c r="E39" s="190">
        <f t="shared" si="0"/>
        <v>0</v>
      </c>
      <c r="F39" s="190">
        <f t="shared" si="0"/>
        <v>0</v>
      </c>
      <c r="G39" s="231">
        <f t="shared" si="0"/>
        <v>15013179</v>
      </c>
      <c r="H39" s="232">
        <f t="shared" si="0"/>
        <v>0</v>
      </c>
      <c r="I39" s="232"/>
      <c r="J39" s="232"/>
      <c r="K39" s="232"/>
      <c r="L39" s="232"/>
      <c r="M39" s="232"/>
      <c r="N39" s="232"/>
      <c r="O39" s="232"/>
      <c r="P39" s="232"/>
      <c r="Q39" s="232"/>
      <c r="R39" s="231">
        <f aca="true" t="shared" si="1" ref="R39:Y39">R6+R13+R18+R22+R27+R33</f>
        <v>4350991.666666667</v>
      </c>
      <c r="S39" s="231">
        <f t="shared" si="1"/>
        <v>8270327</v>
      </c>
      <c r="T39" s="231">
        <f t="shared" si="1"/>
        <v>9234600</v>
      </c>
      <c r="U39" s="231">
        <f t="shared" si="1"/>
        <v>11449740</v>
      </c>
      <c r="V39" s="231">
        <f t="shared" si="1"/>
        <v>11449740</v>
      </c>
      <c r="W39" s="231">
        <f t="shared" si="1"/>
        <v>11449740</v>
      </c>
      <c r="X39" s="231">
        <f>X6+X13+X18+X22+X27+X33</f>
        <v>11449740</v>
      </c>
      <c r="Y39" s="231">
        <f t="shared" si="1"/>
        <v>11449740</v>
      </c>
      <c r="Z39" s="231"/>
    </row>
    <row r="40" spans="1:26" s="25" customFormat="1" ht="25.5" customHeight="1">
      <c r="A40" s="77" t="s">
        <v>41</v>
      </c>
      <c r="B40" s="190">
        <f aca="true" t="shared" si="2" ref="B40:H41">B7+B19+B23+B28+B34</f>
        <v>1459052</v>
      </c>
      <c r="C40" s="190">
        <f t="shared" si="2"/>
        <v>630800</v>
      </c>
      <c r="D40" s="190">
        <f t="shared" si="2"/>
        <v>666500</v>
      </c>
      <c r="E40" s="190">
        <f t="shared" si="2"/>
        <v>0</v>
      </c>
      <c r="F40" s="190">
        <f t="shared" si="2"/>
        <v>0</v>
      </c>
      <c r="G40" s="231">
        <f t="shared" si="2"/>
        <v>2756352</v>
      </c>
      <c r="H40" s="232">
        <f t="shared" si="2"/>
        <v>0</v>
      </c>
      <c r="I40" s="232"/>
      <c r="J40" s="232"/>
      <c r="K40" s="232"/>
      <c r="L40" s="232"/>
      <c r="M40" s="232"/>
      <c r="N40" s="232"/>
      <c r="O40" s="232"/>
      <c r="P40" s="232"/>
      <c r="Q40" s="232"/>
      <c r="R40" s="231">
        <f aca="true" t="shared" si="3" ref="R40:Y41">R7+R19+R23+R28+R34</f>
        <v>496200</v>
      </c>
      <c r="S40" s="231">
        <f t="shared" si="3"/>
        <v>1187300</v>
      </c>
      <c r="T40" s="231">
        <f t="shared" si="3"/>
        <v>1468500</v>
      </c>
      <c r="U40" s="231">
        <f t="shared" si="3"/>
        <v>2017400</v>
      </c>
      <c r="V40" s="231">
        <f t="shared" si="3"/>
        <v>2017400</v>
      </c>
      <c r="W40" s="231">
        <f t="shared" si="3"/>
        <v>2017400</v>
      </c>
      <c r="X40" s="231">
        <f>X7+X19+X23+X28+X34</f>
        <v>2017400</v>
      </c>
      <c r="Y40" s="231">
        <f t="shared" si="3"/>
        <v>2017400</v>
      </c>
      <c r="Z40" s="231"/>
    </row>
    <row r="41" spans="1:26" s="25" customFormat="1" ht="26.25" customHeight="1">
      <c r="A41" s="77" t="s">
        <v>40</v>
      </c>
      <c r="B41" s="190">
        <f t="shared" si="2"/>
        <v>0</v>
      </c>
      <c r="C41" s="190">
        <f t="shared" si="2"/>
        <v>1121300</v>
      </c>
      <c r="D41" s="190">
        <f t="shared" si="2"/>
        <v>1086700</v>
      </c>
      <c r="E41" s="190">
        <f t="shared" si="2"/>
        <v>0</v>
      </c>
      <c r="F41" s="190">
        <f t="shared" si="2"/>
        <v>0</v>
      </c>
      <c r="G41" s="231">
        <f t="shared" si="2"/>
        <v>2208000</v>
      </c>
      <c r="H41" s="232">
        <f t="shared" si="2"/>
        <v>0</v>
      </c>
      <c r="I41" s="232"/>
      <c r="J41" s="232"/>
      <c r="K41" s="232"/>
      <c r="L41" s="232"/>
      <c r="M41" s="232"/>
      <c r="N41" s="232"/>
      <c r="O41" s="232"/>
      <c r="P41" s="232"/>
      <c r="Q41" s="232"/>
      <c r="R41" s="231">
        <f t="shared" si="3"/>
        <v>0</v>
      </c>
      <c r="S41" s="231">
        <f t="shared" si="3"/>
        <v>1064900</v>
      </c>
      <c r="T41" s="231">
        <f t="shared" si="3"/>
        <v>1959100</v>
      </c>
      <c r="U41" s="231">
        <f t="shared" si="3"/>
        <v>2375000</v>
      </c>
      <c r="V41" s="231">
        <f t="shared" si="3"/>
        <v>2375000</v>
      </c>
      <c r="W41" s="231">
        <f t="shared" si="3"/>
        <v>2375000</v>
      </c>
      <c r="X41" s="231">
        <f>X8+X20+X24+X29+X35</f>
        <v>2375000</v>
      </c>
      <c r="Y41" s="231">
        <f t="shared" si="3"/>
        <v>2375000</v>
      </c>
      <c r="Z41" s="231"/>
    </row>
    <row r="42" spans="1:26" s="30" customFormat="1" ht="33" customHeight="1">
      <c r="A42" s="105" t="s">
        <v>43</v>
      </c>
      <c r="B42" s="14">
        <f aca="true" t="shared" si="4" ref="B42:H42">SUM(B39:B41)</f>
        <v>8437731</v>
      </c>
      <c r="C42" s="14">
        <f t="shared" si="4"/>
        <v>7262600</v>
      </c>
      <c r="D42" s="14">
        <f t="shared" si="4"/>
        <v>4277200</v>
      </c>
      <c r="E42" s="14">
        <f t="shared" si="4"/>
        <v>0</v>
      </c>
      <c r="F42" s="14">
        <f t="shared" si="4"/>
        <v>0</v>
      </c>
      <c r="G42" s="233">
        <f t="shared" si="4"/>
        <v>19977531</v>
      </c>
      <c r="H42" s="234">
        <f t="shared" si="4"/>
        <v>0</v>
      </c>
      <c r="I42" s="235"/>
      <c r="J42" s="235"/>
      <c r="K42" s="235"/>
      <c r="L42" s="235"/>
      <c r="M42" s="235"/>
      <c r="N42" s="235"/>
      <c r="O42" s="235"/>
      <c r="P42" s="235"/>
      <c r="Q42" s="235"/>
      <c r="R42" s="233">
        <f aca="true" t="shared" si="5" ref="R42:Y42">SUM(R39:R41)</f>
        <v>4847191.666666667</v>
      </c>
      <c r="S42" s="233">
        <f t="shared" si="5"/>
        <v>10522527</v>
      </c>
      <c r="T42" s="233">
        <f t="shared" si="5"/>
        <v>12662200</v>
      </c>
      <c r="U42" s="233">
        <f t="shared" si="5"/>
        <v>15842140</v>
      </c>
      <c r="V42" s="233">
        <f t="shared" si="5"/>
        <v>15842140</v>
      </c>
      <c r="W42" s="233">
        <f t="shared" si="5"/>
        <v>15842140</v>
      </c>
      <c r="X42" s="233">
        <f>SUM(X39:X41)</f>
        <v>15842140</v>
      </c>
      <c r="Y42" s="233">
        <f t="shared" si="5"/>
        <v>15842140</v>
      </c>
      <c r="Z42" s="233"/>
    </row>
    <row r="43" spans="1:26" s="34" customFormat="1" ht="27.75" customHeight="1">
      <c r="A43" s="191" t="s">
        <v>44</v>
      </c>
      <c r="B43" s="192">
        <f>B9+B14+B15+B16+B30</f>
        <v>0</v>
      </c>
      <c r="C43" s="192">
        <f>C9+C14+C15+C16+C30</f>
        <v>0</v>
      </c>
      <c r="D43" s="192">
        <f>D9+D14+D15+D16+D30</f>
        <v>0</v>
      </c>
      <c r="E43" s="192">
        <f>E9+E14+E15+E16+E30</f>
        <v>0</v>
      </c>
      <c r="F43" s="192">
        <f>F9+F14+F15+F16+F30</f>
        <v>0</v>
      </c>
      <c r="G43" s="236">
        <f>G9+G14+G15+G16+G30+G37</f>
        <v>10738800</v>
      </c>
      <c r="H43" s="236">
        <f aca="true" t="shared" si="6" ref="H43:Z43">H9+H14+H15+H16+H30</f>
        <v>160000</v>
      </c>
      <c r="I43" s="236">
        <f t="shared" si="6"/>
        <v>0</v>
      </c>
      <c r="J43" s="236">
        <f t="shared" si="6"/>
        <v>0</v>
      </c>
      <c r="K43" s="236">
        <f t="shared" si="6"/>
        <v>0</v>
      </c>
      <c r="L43" s="236">
        <f t="shared" si="6"/>
        <v>0</v>
      </c>
      <c r="M43" s="236">
        <f t="shared" si="6"/>
        <v>0</v>
      </c>
      <c r="N43" s="236">
        <f t="shared" si="6"/>
        <v>7962000</v>
      </c>
      <c r="O43" s="237">
        <f t="shared" si="6"/>
        <v>449534</v>
      </c>
      <c r="P43" s="237">
        <f t="shared" si="6"/>
        <v>23000</v>
      </c>
      <c r="Q43" s="237">
        <f t="shared" si="6"/>
        <v>472534</v>
      </c>
      <c r="R43" s="236">
        <f t="shared" si="6"/>
        <v>168100.4</v>
      </c>
      <c r="S43" s="236">
        <f t="shared" si="6"/>
        <v>276000.4</v>
      </c>
      <c r="T43" s="236">
        <f t="shared" si="6"/>
        <v>713127.7333333334</v>
      </c>
      <c r="U43" s="236">
        <f t="shared" si="6"/>
        <v>4492547.233333333</v>
      </c>
      <c r="V43" s="236">
        <f t="shared" si="6"/>
        <v>5999554.733333333</v>
      </c>
      <c r="W43" s="236">
        <f t="shared" si="6"/>
        <v>9298928.066666666</v>
      </c>
      <c r="X43" s="236">
        <f>X9+X14+X15+X16+X30</f>
        <v>9513211.4</v>
      </c>
      <c r="Y43" s="236">
        <f t="shared" si="6"/>
        <v>9513211.4</v>
      </c>
      <c r="Z43" s="238">
        <f t="shared" si="6"/>
        <v>29.6704</v>
      </c>
    </row>
    <row r="44" spans="1:26" s="34" customFormat="1" ht="28.5" customHeight="1">
      <c r="A44" s="191" t="s">
        <v>45</v>
      </c>
      <c r="B44" s="192">
        <f aca="true" t="shared" si="7" ref="B44:H44">B10+B25+B31</f>
        <v>15000</v>
      </c>
      <c r="C44" s="192">
        <f t="shared" si="7"/>
        <v>0</v>
      </c>
      <c r="D44" s="192">
        <f t="shared" si="7"/>
        <v>0</v>
      </c>
      <c r="E44" s="192">
        <f t="shared" si="7"/>
        <v>0</v>
      </c>
      <c r="F44" s="192">
        <f t="shared" si="7"/>
        <v>0</v>
      </c>
      <c r="G44" s="236">
        <f t="shared" si="7"/>
        <v>571989.05</v>
      </c>
      <c r="H44" s="236">
        <f t="shared" si="7"/>
        <v>48090</v>
      </c>
      <c r="I44" s="236"/>
      <c r="J44" s="236"/>
      <c r="K44" s="236"/>
      <c r="L44" s="236"/>
      <c r="M44" s="236"/>
      <c r="N44" s="236"/>
      <c r="O44" s="89"/>
      <c r="P44" s="89"/>
      <c r="Q44" s="89"/>
      <c r="R44" s="236">
        <f aca="true" t="shared" si="8" ref="R44:Z44">R10+R25+R31</f>
        <v>100456.66666666667</v>
      </c>
      <c r="S44" s="236">
        <f t="shared" si="8"/>
        <v>247819</v>
      </c>
      <c r="T44" s="236">
        <f t="shared" si="8"/>
        <v>268719</v>
      </c>
      <c r="U44" s="236">
        <f t="shared" si="8"/>
        <v>303719</v>
      </c>
      <c r="V44" s="236">
        <f t="shared" si="8"/>
        <v>303719</v>
      </c>
      <c r="W44" s="236">
        <f t="shared" si="8"/>
        <v>303719</v>
      </c>
      <c r="X44" s="236">
        <f>X10+X25+X31</f>
        <v>303719</v>
      </c>
      <c r="Y44" s="236">
        <f t="shared" si="8"/>
        <v>303719</v>
      </c>
      <c r="Z44" s="239">
        <f t="shared" si="8"/>
        <v>14.000600000000002</v>
      </c>
    </row>
    <row r="45" spans="1:26" s="34" customFormat="1" ht="27" customHeight="1">
      <c r="A45" s="191" t="s">
        <v>47</v>
      </c>
      <c r="B45" s="192">
        <f aca="true" t="shared" si="9" ref="B45:H45">B11</f>
        <v>0</v>
      </c>
      <c r="C45" s="192">
        <f t="shared" si="9"/>
        <v>0</v>
      </c>
      <c r="D45" s="192">
        <f t="shared" si="9"/>
        <v>0</v>
      </c>
      <c r="E45" s="192">
        <f t="shared" si="9"/>
        <v>0</v>
      </c>
      <c r="F45" s="192">
        <f t="shared" si="9"/>
        <v>0</v>
      </c>
      <c r="G45" s="236">
        <f t="shared" si="9"/>
        <v>0</v>
      </c>
      <c r="H45" s="236">
        <f t="shared" si="9"/>
        <v>0</v>
      </c>
      <c r="I45" s="236"/>
      <c r="J45" s="236"/>
      <c r="K45" s="236"/>
      <c r="L45" s="236"/>
      <c r="M45" s="236"/>
      <c r="N45" s="236"/>
      <c r="O45" s="88"/>
      <c r="P45" s="88"/>
      <c r="Q45" s="88"/>
      <c r="R45" s="236">
        <f aca="true" t="shared" si="10" ref="R45:Z45">R11</f>
        <v>0</v>
      </c>
      <c r="S45" s="236">
        <f t="shared" si="10"/>
        <v>3026.6666666666665</v>
      </c>
      <c r="T45" s="236">
        <f t="shared" si="10"/>
        <v>9080</v>
      </c>
      <c r="U45" s="236">
        <f t="shared" si="10"/>
        <v>9080</v>
      </c>
      <c r="V45" s="236">
        <f t="shared" si="10"/>
        <v>9080</v>
      </c>
      <c r="W45" s="236">
        <f t="shared" si="10"/>
        <v>9080</v>
      </c>
      <c r="X45" s="236">
        <f>X11</f>
        <v>9080</v>
      </c>
      <c r="Y45" s="236">
        <f t="shared" si="10"/>
        <v>9080</v>
      </c>
      <c r="Z45" s="239">
        <f t="shared" si="10"/>
        <v>0.9171</v>
      </c>
    </row>
    <row r="46" spans="1:26" s="34" customFormat="1" ht="41.25" customHeight="1">
      <c r="A46" s="193" t="s">
        <v>98</v>
      </c>
      <c r="B46" s="192"/>
      <c r="C46" s="192"/>
      <c r="D46" s="192"/>
      <c r="E46" s="192"/>
      <c r="F46" s="192"/>
      <c r="G46" s="236"/>
      <c r="H46" s="236"/>
      <c r="I46" s="236"/>
      <c r="J46" s="236"/>
      <c r="K46" s="236"/>
      <c r="L46" s="236"/>
      <c r="M46" s="236"/>
      <c r="N46" s="236"/>
      <c r="O46" s="239"/>
      <c r="P46" s="239"/>
      <c r="Q46" s="239"/>
      <c r="R46" s="240">
        <v>85000</v>
      </c>
      <c r="S46" s="240">
        <v>255000</v>
      </c>
      <c r="T46" s="240">
        <v>255000</v>
      </c>
      <c r="U46" s="240">
        <v>255000</v>
      </c>
      <c r="V46" s="240">
        <v>255000</v>
      </c>
      <c r="W46" s="240">
        <v>255000</v>
      </c>
      <c r="X46" s="240">
        <v>255000</v>
      </c>
      <c r="Y46" s="240">
        <v>255000</v>
      </c>
      <c r="Z46" s="239"/>
    </row>
    <row r="47" spans="1:26" s="34" customFormat="1" ht="47.25" customHeight="1">
      <c r="A47" s="193" t="s">
        <v>99</v>
      </c>
      <c r="B47" s="192"/>
      <c r="C47" s="192"/>
      <c r="D47" s="192"/>
      <c r="E47" s="192"/>
      <c r="F47" s="192"/>
      <c r="G47" s="236"/>
      <c r="H47" s="236"/>
      <c r="I47" s="236"/>
      <c r="J47" s="236"/>
      <c r="K47" s="236"/>
      <c r="L47" s="236"/>
      <c r="M47" s="236"/>
      <c r="N47" s="236"/>
      <c r="O47" s="239"/>
      <c r="P47" s="239"/>
      <c r="Q47" s="239"/>
      <c r="R47" s="240">
        <v>0</v>
      </c>
      <c r="S47" s="240">
        <v>13800</v>
      </c>
      <c r="T47" s="240">
        <v>41300</v>
      </c>
      <c r="U47" s="240">
        <v>41300</v>
      </c>
      <c r="V47" s="240">
        <v>41300</v>
      </c>
      <c r="W47" s="240">
        <v>41300</v>
      </c>
      <c r="X47" s="240">
        <v>41300</v>
      </c>
      <c r="Y47" s="240">
        <v>41300</v>
      </c>
      <c r="Z47" s="239"/>
    </row>
    <row r="48" spans="1:26" s="35" customFormat="1" ht="34.5" customHeight="1">
      <c r="A48" s="104" t="s">
        <v>46</v>
      </c>
      <c r="B48" s="162">
        <f>SUM(B43:B47)</f>
        <v>15000</v>
      </c>
      <c r="C48" s="162">
        <f aca="true" t="shared" si="11" ref="C48:Z48">SUM(C43:C47)</f>
        <v>0</v>
      </c>
      <c r="D48" s="162">
        <f t="shared" si="11"/>
        <v>0</v>
      </c>
      <c r="E48" s="162">
        <f t="shared" si="11"/>
        <v>0</v>
      </c>
      <c r="F48" s="162">
        <f t="shared" si="11"/>
        <v>0</v>
      </c>
      <c r="G48" s="241">
        <f t="shared" si="11"/>
        <v>11310789.05</v>
      </c>
      <c r="H48" s="241">
        <f aca="true" t="shared" si="12" ref="H48:N48">SUM(H43:H47)</f>
        <v>208090</v>
      </c>
      <c r="I48" s="242">
        <f t="shared" si="12"/>
        <v>0</v>
      </c>
      <c r="J48" s="242">
        <f t="shared" si="12"/>
        <v>0</v>
      </c>
      <c r="K48" s="242">
        <f t="shared" si="12"/>
        <v>0</v>
      </c>
      <c r="L48" s="242">
        <f t="shared" si="12"/>
        <v>0</v>
      </c>
      <c r="M48" s="242">
        <f t="shared" si="12"/>
        <v>0</v>
      </c>
      <c r="N48" s="241">
        <f t="shared" si="12"/>
        <v>7962000</v>
      </c>
      <c r="O48" s="233">
        <f t="shared" si="11"/>
        <v>449534</v>
      </c>
      <c r="P48" s="233">
        <f t="shared" si="11"/>
        <v>23000</v>
      </c>
      <c r="Q48" s="233">
        <f t="shared" si="11"/>
        <v>472534</v>
      </c>
      <c r="R48" s="243">
        <f t="shared" si="11"/>
        <v>353557.06666666665</v>
      </c>
      <c r="S48" s="243">
        <f t="shared" si="11"/>
        <v>795646.0666666667</v>
      </c>
      <c r="T48" s="243">
        <f t="shared" si="11"/>
        <v>1287226.7333333334</v>
      </c>
      <c r="U48" s="243">
        <f t="shared" si="11"/>
        <v>5101646.233333333</v>
      </c>
      <c r="V48" s="243">
        <f t="shared" si="11"/>
        <v>6608653.733333333</v>
      </c>
      <c r="W48" s="243">
        <f t="shared" si="11"/>
        <v>9908027.066666666</v>
      </c>
      <c r="X48" s="243">
        <f>SUM(X43:X47)</f>
        <v>10122310.4</v>
      </c>
      <c r="Y48" s="243">
        <f t="shared" si="11"/>
        <v>10122310.4</v>
      </c>
      <c r="Z48" s="244">
        <f t="shared" si="11"/>
        <v>44.588100000000004</v>
      </c>
    </row>
    <row r="49" spans="1:26" s="36" customFormat="1" ht="14.25" customHeight="1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60"/>
      <c r="P49" s="60"/>
      <c r="Q49" s="60"/>
      <c r="R49" s="88"/>
      <c r="S49" s="88"/>
      <c r="T49" s="88"/>
      <c r="U49" s="88"/>
      <c r="V49" s="88"/>
      <c r="W49" s="88"/>
      <c r="X49" s="88"/>
      <c r="Y49" s="88"/>
      <c r="Z49" s="89"/>
    </row>
    <row r="50" spans="1:26" s="130" customFormat="1" ht="64.5" customHeight="1">
      <c r="A50" s="112" t="s">
        <v>148</v>
      </c>
      <c r="B50" s="160">
        <f aca="true" t="shared" si="13" ref="B50:Z50">B42+B48</f>
        <v>8452731</v>
      </c>
      <c r="C50" s="160">
        <f t="shared" si="13"/>
        <v>7262600</v>
      </c>
      <c r="D50" s="160">
        <f t="shared" si="13"/>
        <v>4277200</v>
      </c>
      <c r="E50" s="160">
        <f t="shared" si="13"/>
        <v>0</v>
      </c>
      <c r="F50" s="160">
        <f t="shared" si="13"/>
        <v>0</v>
      </c>
      <c r="G50" s="245">
        <f t="shared" si="13"/>
        <v>31288320.05</v>
      </c>
      <c r="H50" s="245">
        <f t="shared" si="13"/>
        <v>208090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7962000</v>
      </c>
      <c r="O50" s="246">
        <f t="shared" si="13"/>
        <v>449534</v>
      </c>
      <c r="P50" s="246">
        <f t="shared" si="13"/>
        <v>23000</v>
      </c>
      <c r="Q50" s="246">
        <f t="shared" si="13"/>
        <v>472534</v>
      </c>
      <c r="R50" s="245">
        <f t="shared" si="13"/>
        <v>5200748.733333333</v>
      </c>
      <c r="S50" s="245">
        <f t="shared" si="13"/>
        <v>11318173.066666666</v>
      </c>
      <c r="T50" s="245">
        <f t="shared" si="13"/>
        <v>13949426.733333334</v>
      </c>
      <c r="U50" s="245">
        <f t="shared" si="13"/>
        <v>20943786.233333334</v>
      </c>
      <c r="V50" s="245">
        <f t="shared" si="13"/>
        <v>22450793.733333334</v>
      </c>
      <c r="W50" s="245">
        <f t="shared" si="13"/>
        <v>25750167.066666666</v>
      </c>
      <c r="X50" s="245">
        <f>X42+X48</f>
        <v>25964450.4</v>
      </c>
      <c r="Y50" s="245">
        <f t="shared" si="13"/>
        <v>25964450.4</v>
      </c>
      <c r="Z50" s="247">
        <f t="shared" si="13"/>
        <v>44.588100000000004</v>
      </c>
    </row>
    <row r="51" spans="1:26" s="36" customFormat="1" ht="24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60"/>
      <c r="P51" s="60"/>
      <c r="Q51" s="60"/>
      <c r="R51" s="88"/>
      <c r="S51" s="88"/>
      <c r="T51" s="88"/>
      <c r="U51" s="88"/>
      <c r="V51" s="88"/>
      <c r="W51" s="88"/>
      <c r="X51" s="88"/>
      <c r="Y51" s="88"/>
      <c r="Z51" s="89"/>
    </row>
    <row r="52" spans="1:26" s="2" customFormat="1" ht="29.25" customHeight="1">
      <c r="A52" s="69" t="s">
        <v>33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49"/>
      <c r="P52" s="49"/>
      <c r="Q52" s="49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6" customFormat="1" ht="27" customHeight="1">
      <c r="A53" s="85" t="s">
        <v>19</v>
      </c>
      <c r="B53" s="3">
        <v>15167000</v>
      </c>
      <c r="C53" s="3">
        <v>5902000</v>
      </c>
      <c r="D53" s="3">
        <v>1081000</v>
      </c>
      <c r="E53" s="3">
        <v>0</v>
      </c>
      <c r="F53" s="3">
        <v>0</v>
      </c>
      <c r="G53" s="233">
        <v>22150000</v>
      </c>
      <c r="H53" s="233">
        <v>900000</v>
      </c>
      <c r="I53" s="233"/>
      <c r="J53" s="233"/>
      <c r="K53" s="233"/>
      <c r="L53" s="233"/>
      <c r="M53" s="233"/>
      <c r="N53" s="233"/>
      <c r="O53" s="235"/>
      <c r="P53" s="235"/>
      <c r="Q53" s="235"/>
      <c r="R53" s="233">
        <v>7371000</v>
      </c>
      <c r="S53" s="233">
        <v>12232000</v>
      </c>
      <c r="T53" s="233">
        <v>13000000</v>
      </c>
      <c r="U53" s="233">
        <v>15000000</v>
      </c>
      <c r="V53" s="233">
        <v>15000000</v>
      </c>
      <c r="W53" s="233">
        <v>15000000</v>
      </c>
      <c r="X53" s="233">
        <v>15000000</v>
      </c>
      <c r="Y53" s="233">
        <v>15000000</v>
      </c>
      <c r="Z53" s="233"/>
    </row>
    <row r="54" spans="1:26" s="6" customFormat="1" ht="30" customHeight="1">
      <c r="A54" s="98" t="s">
        <v>176</v>
      </c>
      <c r="B54" s="165">
        <v>2202000</v>
      </c>
      <c r="C54" s="165">
        <v>3768000</v>
      </c>
      <c r="D54" s="165">
        <v>3850000</v>
      </c>
      <c r="E54" s="165">
        <v>2204000</v>
      </c>
      <c r="F54" s="165">
        <v>472000</v>
      </c>
      <c r="G54" s="248">
        <v>12496000</v>
      </c>
      <c r="H54" s="241">
        <v>660000</v>
      </c>
      <c r="I54" s="241">
        <v>728000</v>
      </c>
      <c r="J54" s="241">
        <v>3266000</v>
      </c>
      <c r="K54" s="241">
        <v>2960000</v>
      </c>
      <c r="L54" s="241">
        <v>1023000</v>
      </c>
      <c r="M54" s="241">
        <v>183000</v>
      </c>
      <c r="N54" s="241">
        <v>8160000</v>
      </c>
      <c r="O54" s="249">
        <v>0</v>
      </c>
      <c r="P54" s="249">
        <v>0</v>
      </c>
      <c r="Q54" s="249">
        <v>0</v>
      </c>
      <c r="R54" s="241">
        <v>767000.4</v>
      </c>
      <c r="S54" s="241">
        <v>2483000</v>
      </c>
      <c r="T54" s="241">
        <v>5500000</v>
      </c>
      <c r="U54" s="241">
        <v>11419000</v>
      </c>
      <c r="V54" s="241">
        <v>11419000</v>
      </c>
      <c r="W54" s="241">
        <v>11419000</v>
      </c>
      <c r="X54" s="241">
        <v>11419000</v>
      </c>
      <c r="Y54" s="241">
        <v>11419000</v>
      </c>
      <c r="Z54" s="249">
        <v>40.793299999999995</v>
      </c>
    </row>
    <row r="55" spans="1:26" s="4" customFormat="1" ht="45" customHeight="1">
      <c r="A55" s="74" t="s">
        <v>15</v>
      </c>
      <c r="B55" s="3">
        <v>500000</v>
      </c>
      <c r="C55" s="3">
        <v>500000</v>
      </c>
      <c r="D55" s="3">
        <v>0</v>
      </c>
      <c r="E55" s="3">
        <v>0</v>
      </c>
      <c r="F55" s="3">
        <v>0</v>
      </c>
      <c r="G55" s="233">
        <v>1000000</v>
      </c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>
        <v>500000</v>
      </c>
      <c r="S55" s="233">
        <v>1000000</v>
      </c>
      <c r="T55" s="233">
        <v>1500000</v>
      </c>
      <c r="U55" s="233">
        <v>1500000</v>
      </c>
      <c r="V55" s="233">
        <v>1500000</v>
      </c>
      <c r="W55" s="233">
        <v>1500000</v>
      </c>
      <c r="X55" s="233">
        <v>1500000</v>
      </c>
      <c r="Y55" s="233">
        <v>1500000</v>
      </c>
      <c r="Z55" s="233"/>
    </row>
    <row r="56" spans="1:26" s="6" customFormat="1" ht="42" customHeight="1">
      <c r="A56" s="102" t="s">
        <v>31</v>
      </c>
      <c r="B56" s="12">
        <f aca="true" t="shared" si="14" ref="B56:Z56">SUM(B53:B55)</f>
        <v>17869000</v>
      </c>
      <c r="C56" s="12">
        <f t="shared" si="14"/>
        <v>10170000</v>
      </c>
      <c r="D56" s="12">
        <f t="shared" si="14"/>
        <v>4931000</v>
      </c>
      <c r="E56" s="12">
        <f t="shared" si="14"/>
        <v>2204000</v>
      </c>
      <c r="F56" s="12">
        <f t="shared" si="14"/>
        <v>472000</v>
      </c>
      <c r="G56" s="245">
        <f>SUM(G53:G55)</f>
        <v>35646000</v>
      </c>
      <c r="H56" s="245">
        <f t="shared" si="14"/>
        <v>1560000</v>
      </c>
      <c r="I56" s="245">
        <f t="shared" si="14"/>
        <v>728000</v>
      </c>
      <c r="J56" s="245">
        <f t="shared" si="14"/>
        <v>3266000</v>
      </c>
      <c r="K56" s="245">
        <f t="shared" si="14"/>
        <v>2960000</v>
      </c>
      <c r="L56" s="245">
        <f t="shared" si="14"/>
        <v>1023000</v>
      </c>
      <c r="M56" s="245">
        <f t="shared" si="14"/>
        <v>183000</v>
      </c>
      <c r="N56" s="245">
        <f t="shared" si="14"/>
        <v>8160000</v>
      </c>
      <c r="O56" s="245">
        <f t="shared" si="14"/>
        <v>0</v>
      </c>
      <c r="P56" s="245">
        <f t="shared" si="14"/>
        <v>0</v>
      </c>
      <c r="Q56" s="245">
        <f t="shared" si="14"/>
        <v>0</v>
      </c>
      <c r="R56" s="245">
        <f t="shared" si="14"/>
        <v>8638000.4</v>
      </c>
      <c r="S56" s="245">
        <f t="shared" si="14"/>
        <v>15715000</v>
      </c>
      <c r="T56" s="245">
        <f t="shared" si="14"/>
        <v>20000000</v>
      </c>
      <c r="U56" s="245">
        <f t="shared" si="14"/>
        <v>27919000</v>
      </c>
      <c r="V56" s="245">
        <f t="shared" si="14"/>
        <v>27919000</v>
      </c>
      <c r="W56" s="245">
        <f t="shared" si="14"/>
        <v>27919000</v>
      </c>
      <c r="X56" s="245">
        <f>SUM(X53:X55)</f>
        <v>27919000</v>
      </c>
      <c r="Y56" s="245">
        <f t="shared" si="14"/>
        <v>27919000</v>
      </c>
      <c r="Z56" s="257">
        <f t="shared" si="14"/>
        <v>40.793299999999995</v>
      </c>
    </row>
    <row r="57" spans="1:26" s="20" customFormat="1" ht="42.75" customHeight="1">
      <c r="A57" s="98" t="s">
        <v>151</v>
      </c>
      <c r="B57" s="61"/>
      <c r="C57" s="61"/>
      <c r="D57" s="61"/>
      <c r="E57" s="61"/>
      <c r="F57" s="61"/>
      <c r="G57" s="251"/>
      <c r="H57" s="251"/>
      <c r="I57" s="251"/>
      <c r="J57" s="251"/>
      <c r="K57" s="251"/>
      <c r="L57" s="251"/>
      <c r="M57" s="251"/>
      <c r="N57" s="251"/>
      <c r="O57" s="252"/>
      <c r="P57" s="252"/>
      <c r="Q57" s="252"/>
      <c r="R57" s="253"/>
      <c r="S57" s="253"/>
      <c r="T57" s="253"/>
      <c r="U57" s="253"/>
      <c r="V57" s="253"/>
      <c r="W57" s="253"/>
      <c r="X57" s="253"/>
      <c r="Y57" s="253"/>
      <c r="Z57" s="244">
        <v>5.6532</v>
      </c>
    </row>
    <row r="58" spans="1:26" s="4" customFormat="1" ht="39.75" customHeight="1">
      <c r="A58" s="98" t="s">
        <v>152</v>
      </c>
      <c r="B58" s="10"/>
      <c r="C58" s="10"/>
      <c r="D58" s="10"/>
      <c r="E58" s="10"/>
      <c r="F58" s="10"/>
      <c r="G58" s="254"/>
      <c r="H58" s="254"/>
      <c r="I58" s="254"/>
      <c r="J58" s="254"/>
      <c r="K58" s="254"/>
      <c r="L58" s="254"/>
      <c r="M58" s="254"/>
      <c r="N58" s="254"/>
      <c r="O58" s="244"/>
      <c r="P58" s="244"/>
      <c r="Q58" s="244"/>
      <c r="R58" s="253"/>
      <c r="S58" s="253"/>
      <c r="T58" s="253"/>
      <c r="U58" s="253"/>
      <c r="V58" s="253"/>
      <c r="W58" s="253"/>
      <c r="X58" s="253"/>
      <c r="Y58" s="253"/>
      <c r="Z58" s="244">
        <v>0.9171</v>
      </c>
    </row>
    <row r="59" spans="1:26" s="4" customFormat="1" ht="41.25" customHeight="1">
      <c r="A59" s="102" t="s">
        <v>146</v>
      </c>
      <c r="B59" s="156"/>
      <c r="C59" s="156"/>
      <c r="D59" s="156"/>
      <c r="E59" s="156"/>
      <c r="F59" s="156"/>
      <c r="G59" s="255"/>
      <c r="H59" s="152"/>
      <c r="I59" s="152"/>
      <c r="J59" s="152"/>
      <c r="K59" s="152"/>
      <c r="L59" s="152"/>
      <c r="M59" s="152"/>
      <c r="N59" s="152"/>
      <c r="O59" s="255"/>
      <c r="P59" s="255"/>
      <c r="Q59" s="255"/>
      <c r="R59" s="152"/>
      <c r="S59" s="152"/>
      <c r="T59" s="152"/>
      <c r="U59" s="152"/>
      <c r="V59" s="152"/>
      <c r="W59" s="152"/>
      <c r="X59" s="152"/>
      <c r="Y59" s="152"/>
      <c r="Z59" s="256">
        <f>SUM(Z56:Z58)</f>
        <v>47.36359999999999</v>
      </c>
    </row>
    <row r="60" spans="1:26" s="4" customFormat="1" ht="27.75" customHeight="1">
      <c r="A60" s="4" t="s">
        <v>116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11"/>
      <c r="P60" s="111"/>
      <c r="Q60" s="111"/>
      <c r="R60" s="5"/>
      <c r="S60" s="5"/>
      <c r="T60" s="5"/>
      <c r="U60" s="5"/>
      <c r="V60" s="5"/>
      <c r="W60" s="5"/>
      <c r="X60" s="5"/>
      <c r="Y60" s="5"/>
      <c r="Z60" s="5"/>
    </row>
    <row r="61" spans="1:27" s="19" customFormat="1" ht="50.25" customHeight="1">
      <c r="A61" s="74" t="s">
        <v>28</v>
      </c>
      <c r="B61" s="10">
        <f aca="true" t="shared" si="15" ref="B61:G61">B53-B42</f>
        <v>6729269</v>
      </c>
      <c r="C61" s="10">
        <f t="shared" si="15"/>
        <v>-1360600</v>
      </c>
      <c r="D61" s="10">
        <f t="shared" si="15"/>
        <v>-3196200</v>
      </c>
      <c r="E61" s="10">
        <f t="shared" si="15"/>
        <v>0</v>
      </c>
      <c r="F61" s="10">
        <f t="shared" si="15"/>
        <v>0</v>
      </c>
      <c r="G61" s="254">
        <f t="shared" si="15"/>
        <v>2172469</v>
      </c>
      <c r="H61" s="258">
        <f>H42-H53</f>
        <v>-900000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4">
        <f aca="true" t="shared" si="16" ref="R61:Y61">R53-R42</f>
        <v>2523808.333333333</v>
      </c>
      <c r="S61" s="254">
        <f t="shared" si="16"/>
        <v>1709473</v>
      </c>
      <c r="T61" s="254">
        <f t="shared" si="16"/>
        <v>337800</v>
      </c>
      <c r="U61" s="254">
        <f t="shared" si="16"/>
        <v>-842140</v>
      </c>
      <c r="V61" s="254">
        <f t="shared" si="16"/>
        <v>-842140</v>
      </c>
      <c r="W61" s="254">
        <f t="shared" si="16"/>
        <v>-842140</v>
      </c>
      <c r="X61" s="254">
        <f>X53-X42</f>
        <v>-842140</v>
      </c>
      <c r="Y61" s="254">
        <f t="shared" si="16"/>
        <v>-842140</v>
      </c>
      <c r="Z61" s="259"/>
      <c r="AA61" s="117"/>
    </row>
    <row r="62" spans="1:27" s="52" customFormat="1" ht="51" customHeight="1">
      <c r="A62" s="98" t="s">
        <v>29</v>
      </c>
      <c r="B62" s="101">
        <f>B54-B48</f>
        <v>2187000</v>
      </c>
      <c r="C62" s="101">
        <f aca="true" t="shared" si="17" ref="C62:Y62">C54-C48</f>
        <v>3768000</v>
      </c>
      <c r="D62" s="101">
        <f t="shared" si="17"/>
        <v>3850000</v>
      </c>
      <c r="E62" s="101">
        <f t="shared" si="17"/>
        <v>2204000</v>
      </c>
      <c r="F62" s="101">
        <f t="shared" si="17"/>
        <v>472000</v>
      </c>
      <c r="G62" s="253">
        <f t="shared" si="17"/>
        <v>1185210.9499999993</v>
      </c>
      <c r="H62" s="253">
        <f t="shared" si="17"/>
        <v>451910</v>
      </c>
      <c r="I62" s="253">
        <f t="shared" si="17"/>
        <v>728000</v>
      </c>
      <c r="J62" s="253">
        <f t="shared" si="17"/>
        <v>3266000</v>
      </c>
      <c r="K62" s="253">
        <f t="shared" si="17"/>
        <v>2960000</v>
      </c>
      <c r="L62" s="253">
        <f t="shared" si="17"/>
        <v>1023000</v>
      </c>
      <c r="M62" s="253">
        <f t="shared" si="17"/>
        <v>183000</v>
      </c>
      <c r="N62" s="253">
        <f t="shared" si="17"/>
        <v>198000</v>
      </c>
      <c r="O62" s="254">
        <f t="shared" si="17"/>
        <v>-449534</v>
      </c>
      <c r="P62" s="254">
        <f t="shared" si="17"/>
        <v>-23000</v>
      </c>
      <c r="Q62" s="254">
        <f t="shared" si="17"/>
        <v>-472534</v>
      </c>
      <c r="R62" s="253">
        <f t="shared" si="17"/>
        <v>413443.3333333334</v>
      </c>
      <c r="S62" s="253">
        <f t="shared" si="17"/>
        <v>1687353.9333333333</v>
      </c>
      <c r="T62" s="253">
        <f t="shared" si="17"/>
        <v>4212773.266666667</v>
      </c>
      <c r="U62" s="253">
        <f t="shared" si="17"/>
        <v>6317353.766666667</v>
      </c>
      <c r="V62" s="253">
        <f t="shared" si="17"/>
        <v>4810346.266666667</v>
      </c>
      <c r="W62" s="253">
        <f t="shared" si="17"/>
        <v>1510972.9333333336</v>
      </c>
      <c r="X62" s="253">
        <f>X54-X48</f>
        <v>1296689.5999999996</v>
      </c>
      <c r="Y62" s="253">
        <f t="shared" si="17"/>
        <v>1296689.5999999996</v>
      </c>
      <c r="Z62" s="244"/>
      <c r="AA62" s="125"/>
    </row>
    <row r="63" spans="1:27" s="52" customFormat="1" ht="30" customHeight="1">
      <c r="A63" s="126"/>
      <c r="B63" s="127"/>
      <c r="C63" s="127"/>
      <c r="D63" s="127"/>
      <c r="E63" s="127"/>
      <c r="F63" s="127"/>
      <c r="G63" s="260"/>
      <c r="H63" s="260"/>
      <c r="I63" s="261"/>
      <c r="J63" s="261"/>
      <c r="K63" s="261"/>
      <c r="L63" s="261"/>
      <c r="M63" s="261"/>
      <c r="N63" s="260"/>
      <c r="O63" s="262"/>
      <c r="P63" s="261"/>
      <c r="Q63" s="262"/>
      <c r="R63" s="260"/>
      <c r="S63" s="260"/>
      <c r="T63" s="261"/>
      <c r="U63" s="261"/>
      <c r="V63" s="261"/>
      <c r="W63" s="261"/>
      <c r="X63" s="261"/>
      <c r="Y63" s="263"/>
      <c r="Z63" s="264"/>
      <c r="AA63" s="125"/>
    </row>
    <row r="64" spans="1:26" s="54" customFormat="1" ht="72">
      <c r="A64" s="107" t="s">
        <v>117</v>
      </c>
      <c r="B64" s="106">
        <f aca="true" t="shared" si="18" ref="B64:Y64">B56-B50</f>
        <v>9416269</v>
      </c>
      <c r="C64" s="106">
        <f t="shared" si="18"/>
        <v>2907400</v>
      </c>
      <c r="D64" s="106">
        <f t="shared" si="18"/>
        <v>653800</v>
      </c>
      <c r="E64" s="106">
        <f t="shared" si="18"/>
        <v>2204000</v>
      </c>
      <c r="F64" s="106">
        <f t="shared" si="18"/>
        <v>472000</v>
      </c>
      <c r="G64" s="152">
        <f t="shared" si="18"/>
        <v>4357679.949999999</v>
      </c>
      <c r="H64" s="265">
        <f t="shared" si="18"/>
        <v>1351910</v>
      </c>
      <c r="I64" s="152">
        <f t="shared" si="18"/>
        <v>728000</v>
      </c>
      <c r="J64" s="152">
        <f t="shared" si="18"/>
        <v>3266000</v>
      </c>
      <c r="K64" s="152">
        <f t="shared" si="18"/>
        <v>2960000</v>
      </c>
      <c r="L64" s="152">
        <f t="shared" si="18"/>
        <v>1023000</v>
      </c>
      <c r="M64" s="152">
        <f t="shared" si="18"/>
        <v>183000</v>
      </c>
      <c r="N64" s="152">
        <f t="shared" si="18"/>
        <v>198000</v>
      </c>
      <c r="O64" s="266">
        <f t="shared" si="18"/>
        <v>-449534</v>
      </c>
      <c r="P64" s="266">
        <f t="shared" si="18"/>
        <v>-23000</v>
      </c>
      <c r="Q64" s="266">
        <f t="shared" si="18"/>
        <v>-472534</v>
      </c>
      <c r="R64" s="152">
        <f t="shared" si="18"/>
        <v>3437251.666666667</v>
      </c>
      <c r="S64" s="152">
        <f t="shared" si="18"/>
        <v>4396826.933333334</v>
      </c>
      <c r="T64" s="152">
        <f>T56-T50+T63</f>
        <v>6050573.266666666</v>
      </c>
      <c r="U64" s="152">
        <f t="shared" si="18"/>
        <v>6975213.766666666</v>
      </c>
      <c r="V64" s="152">
        <f t="shared" si="18"/>
        <v>5468206.266666666</v>
      </c>
      <c r="W64" s="152">
        <f t="shared" si="18"/>
        <v>2168832.9333333336</v>
      </c>
      <c r="X64" s="152">
        <f>X56-X50</f>
        <v>1954549.6000000015</v>
      </c>
      <c r="Y64" s="152">
        <f t="shared" si="18"/>
        <v>1954549.6000000015</v>
      </c>
      <c r="Z64" s="256">
        <f>Z59-Z50</f>
        <v>2.7754999999999868</v>
      </c>
    </row>
    <row r="65" spans="1:26" s="20" customFormat="1" ht="91.5" customHeight="1">
      <c r="A65" s="98" t="s">
        <v>153</v>
      </c>
      <c r="B65" s="61"/>
      <c r="C65" s="61"/>
      <c r="D65" s="61"/>
      <c r="E65" s="61"/>
      <c r="F65" s="61"/>
      <c r="G65" s="241">
        <v>40000</v>
      </c>
      <c r="H65" s="251"/>
      <c r="I65" s="251"/>
      <c r="J65" s="251"/>
      <c r="K65" s="251"/>
      <c r="L65" s="251"/>
      <c r="M65" s="251"/>
      <c r="N65" s="251"/>
      <c r="O65" s="252"/>
      <c r="P65" s="252"/>
      <c r="Q65" s="252"/>
      <c r="R65" s="253"/>
      <c r="S65" s="241">
        <v>769971</v>
      </c>
      <c r="T65" s="253"/>
      <c r="U65" s="253"/>
      <c r="V65" s="253"/>
      <c r="W65" s="253"/>
      <c r="X65" s="253"/>
      <c r="Y65" s="253"/>
      <c r="Z65" s="244"/>
    </row>
    <row r="66" spans="1:27" s="20" customFormat="1" ht="62.25" customHeight="1">
      <c r="A66" s="210" t="s">
        <v>16</v>
      </c>
      <c r="B66" s="118"/>
      <c r="C66" s="118"/>
      <c r="D66" s="118"/>
      <c r="E66" s="118"/>
      <c r="F66" s="118"/>
      <c r="G66" s="109">
        <f>G64-G65</f>
        <v>4317679.949999999</v>
      </c>
      <c r="H66" s="109">
        <f aca="true" t="shared" si="19" ref="H66:Y66">H64-H65</f>
        <v>1351910</v>
      </c>
      <c r="I66" s="109">
        <f t="shared" si="19"/>
        <v>728000</v>
      </c>
      <c r="J66" s="109">
        <f t="shared" si="19"/>
        <v>3266000</v>
      </c>
      <c r="K66" s="109">
        <f t="shared" si="19"/>
        <v>2960000</v>
      </c>
      <c r="L66" s="109">
        <f t="shared" si="19"/>
        <v>1023000</v>
      </c>
      <c r="M66" s="109">
        <f t="shared" si="19"/>
        <v>183000</v>
      </c>
      <c r="N66" s="109">
        <f t="shared" si="19"/>
        <v>198000</v>
      </c>
      <c r="O66" s="109">
        <f t="shared" si="19"/>
        <v>-449534</v>
      </c>
      <c r="P66" s="109">
        <f t="shared" si="19"/>
        <v>-23000</v>
      </c>
      <c r="Q66" s="109">
        <f t="shared" si="19"/>
        <v>-472534</v>
      </c>
      <c r="R66" s="109">
        <f t="shared" si="19"/>
        <v>3437251.666666667</v>
      </c>
      <c r="S66" s="109">
        <f t="shared" si="19"/>
        <v>3626855.9333333336</v>
      </c>
      <c r="T66" s="109">
        <f t="shared" si="19"/>
        <v>6050573.266666666</v>
      </c>
      <c r="U66" s="109">
        <f t="shared" si="19"/>
        <v>6975213.766666666</v>
      </c>
      <c r="V66" s="109">
        <f t="shared" si="19"/>
        <v>5468206.266666666</v>
      </c>
      <c r="W66" s="109">
        <f t="shared" si="19"/>
        <v>2168832.9333333336</v>
      </c>
      <c r="X66" s="109">
        <f>X64-X65</f>
        <v>1954549.6000000015</v>
      </c>
      <c r="Y66" s="109">
        <f t="shared" si="19"/>
        <v>1954549.6000000015</v>
      </c>
      <c r="Z66" s="110">
        <f>Z59-Z50</f>
        <v>2.7754999999999868</v>
      </c>
      <c r="AA66" s="131" t="s">
        <v>137</v>
      </c>
    </row>
    <row r="67" spans="1:27" s="20" customFormat="1" ht="48.75" customHeight="1">
      <c r="A67" s="219" t="s">
        <v>198</v>
      </c>
      <c r="B67" s="220"/>
      <c r="C67" s="220"/>
      <c r="D67" s="220"/>
      <c r="E67" s="220"/>
      <c r="F67" s="220"/>
      <c r="G67" s="221">
        <v>-3962680</v>
      </c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>
        <v>-1268550</v>
      </c>
      <c r="Z67" s="222"/>
      <c r="AA67" s="131"/>
    </row>
    <row r="68" spans="1:27" s="20" customFormat="1" ht="48" customHeight="1">
      <c r="A68" s="219" t="s">
        <v>200</v>
      </c>
      <c r="B68" s="220"/>
      <c r="C68" s="220"/>
      <c r="D68" s="220"/>
      <c r="E68" s="220"/>
      <c r="F68" s="220"/>
      <c r="G68" s="169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>
        <v>-6050573</v>
      </c>
      <c r="U68" s="221"/>
      <c r="V68" s="221"/>
      <c r="W68" s="221"/>
      <c r="X68" s="221"/>
      <c r="Y68" s="221"/>
      <c r="Z68" s="222"/>
      <c r="AA68" s="131"/>
    </row>
    <row r="69" spans="1:27" s="20" customFormat="1" ht="63" customHeight="1">
      <c r="A69" s="108" t="s">
        <v>16</v>
      </c>
      <c r="B69" s="118"/>
      <c r="C69" s="118"/>
      <c r="D69" s="118"/>
      <c r="E69" s="118"/>
      <c r="F69" s="118"/>
      <c r="G69" s="223">
        <f>SUM(G66:G68)</f>
        <v>354999.94999999925</v>
      </c>
      <c r="H69" s="223">
        <f aca="true" t="shared" si="20" ref="H69:S69">SUM(H66:H68)</f>
        <v>1351910</v>
      </c>
      <c r="I69" s="223">
        <f t="shared" si="20"/>
        <v>728000</v>
      </c>
      <c r="J69" s="223">
        <f t="shared" si="20"/>
        <v>3266000</v>
      </c>
      <c r="K69" s="223">
        <f t="shared" si="20"/>
        <v>2960000</v>
      </c>
      <c r="L69" s="223">
        <f t="shared" si="20"/>
        <v>1023000</v>
      </c>
      <c r="M69" s="223">
        <f t="shared" si="20"/>
        <v>183000</v>
      </c>
      <c r="N69" s="225">
        <f t="shared" si="20"/>
        <v>198000</v>
      </c>
      <c r="O69" s="225">
        <f t="shared" si="20"/>
        <v>-449534</v>
      </c>
      <c r="P69" s="225">
        <f t="shared" si="20"/>
        <v>-23000</v>
      </c>
      <c r="Q69" s="225">
        <f t="shared" si="20"/>
        <v>-472534</v>
      </c>
      <c r="R69" s="225">
        <f t="shared" si="20"/>
        <v>3437251.666666667</v>
      </c>
      <c r="S69" s="225">
        <f t="shared" si="20"/>
        <v>3626855.9333333336</v>
      </c>
      <c r="T69" s="225">
        <f>SUM(T66:T68)</f>
        <v>0.2666666656732559</v>
      </c>
      <c r="U69" s="225">
        <f aca="true" t="shared" si="21" ref="U69:Z69">SUM(U66:U68)</f>
        <v>6975213.766666666</v>
      </c>
      <c r="V69" s="225">
        <f t="shared" si="21"/>
        <v>5468206.266666666</v>
      </c>
      <c r="W69" s="225">
        <f t="shared" si="21"/>
        <v>2168832.9333333336</v>
      </c>
      <c r="X69" s="225">
        <f t="shared" si="21"/>
        <v>1954549.6000000015</v>
      </c>
      <c r="Y69" s="223">
        <f t="shared" si="21"/>
        <v>685999.6000000015</v>
      </c>
      <c r="Z69" s="226">
        <f t="shared" si="21"/>
        <v>2.7754999999999868</v>
      </c>
      <c r="AA69" s="131"/>
    </row>
    <row r="70" spans="1:26" s="4" customFormat="1" ht="42.75" customHeight="1">
      <c r="A70" s="74" t="s">
        <v>149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61"/>
      <c r="P70" s="61"/>
      <c r="Q70" s="61"/>
      <c r="R70" s="10"/>
      <c r="S70" s="10"/>
      <c r="T70" s="10"/>
      <c r="U70" s="10"/>
      <c r="V70" s="10"/>
      <c r="W70" s="10"/>
      <c r="X70" s="10"/>
      <c r="Y70" s="159"/>
      <c r="Z70" s="230">
        <v>0.2647</v>
      </c>
    </row>
    <row r="71" spans="1:26" s="4" customFormat="1" ht="57">
      <c r="A71" s="108" t="s">
        <v>150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58"/>
      <c r="Z71" s="110">
        <f>Z66-Z70</f>
        <v>2.510799999999987</v>
      </c>
    </row>
    <row r="72" spans="2:26" s="4" customFormat="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11"/>
      <c r="P72" s="111"/>
      <c r="Q72" s="111"/>
      <c r="R72" s="5"/>
      <c r="S72" s="5"/>
      <c r="T72" s="5"/>
      <c r="U72" s="5"/>
      <c r="V72" s="5"/>
      <c r="W72" s="5"/>
      <c r="X72" s="5"/>
      <c r="Y72" s="5"/>
      <c r="Z72" s="5"/>
    </row>
    <row r="73" spans="2:26" s="4" customFormat="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11"/>
      <c r="P73" s="111"/>
      <c r="Q73" s="111"/>
      <c r="R73" s="5"/>
      <c r="S73" s="5"/>
      <c r="T73" s="5"/>
      <c r="U73" s="5"/>
      <c r="V73" s="5"/>
      <c r="W73" s="5"/>
      <c r="X73" s="5"/>
      <c r="Y73" s="5"/>
      <c r="Z73" s="5"/>
    </row>
    <row r="74" spans="2:26" s="4" customFormat="1" ht="25.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11"/>
      <c r="P74" s="111"/>
      <c r="Q74" s="111"/>
      <c r="R74" s="5"/>
      <c r="S74" s="5"/>
      <c r="T74" s="5"/>
      <c r="U74" s="5"/>
      <c r="V74" s="5"/>
      <c r="W74" s="5"/>
      <c r="X74" s="5"/>
      <c r="Y74" s="5"/>
      <c r="Z74" s="5"/>
    </row>
    <row r="75" spans="2:26" s="4" customFormat="1" ht="1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11"/>
      <c r="P75" s="111"/>
      <c r="Q75" s="111"/>
      <c r="R75" s="5"/>
      <c r="S75" s="5"/>
      <c r="T75" s="5"/>
      <c r="U75" s="5"/>
      <c r="V75" s="5"/>
      <c r="W75" s="5"/>
      <c r="X75" s="5"/>
      <c r="Y75" s="5"/>
      <c r="Z75" s="5"/>
    </row>
    <row r="76" spans="2:26" s="4" customFormat="1" ht="19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11"/>
      <c r="P76" s="111"/>
      <c r="Q76" s="111"/>
      <c r="R76" s="5"/>
      <c r="S76" s="5"/>
      <c r="T76" s="5"/>
      <c r="U76" s="5"/>
      <c r="V76" s="5"/>
      <c r="W76" s="5"/>
      <c r="X76" s="5"/>
      <c r="Y76" s="5"/>
      <c r="Z76" s="5"/>
    </row>
    <row r="77" spans="2:26" s="4" customFormat="1" ht="19.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11"/>
      <c r="P77" s="111"/>
      <c r="Q77" s="111"/>
      <c r="R77" s="5"/>
      <c r="S77" s="5"/>
      <c r="T77" s="5"/>
      <c r="U77" s="5"/>
      <c r="V77" s="5"/>
      <c r="W77" s="5"/>
      <c r="X77" s="5"/>
      <c r="Y77" s="5"/>
      <c r="Z77" s="5"/>
    </row>
    <row r="78" ht="50.25" customHeight="1">
      <c r="A78" s="18"/>
    </row>
    <row r="79" ht="45.75" customHeight="1">
      <c r="A79" s="18"/>
    </row>
  </sheetData>
  <sheetProtection password="DA9F" sheet="1"/>
  <mergeCells count="4">
    <mergeCell ref="B3:F3"/>
    <mergeCell ref="A3:A4"/>
    <mergeCell ref="I3:M3"/>
    <mergeCell ref="R3:X3"/>
  </mergeCells>
  <printOptions/>
  <pageMargins left="0.4724409448818898" right="0.11811023622047245" top="0.7086614173228347" bottom="0.4724409448818898" header="0.5118110236220472" footer="0.1968503937007874"/>
  <pageSetup fitToHeight="2" horizontalDpi="300" verticalDpi="300" orientation="landscape" paperSize="9" scale="47" r:id="rId3"/>
  <headerFooter alignWithMargins="0">
    <oddHeader>&amp;RAnlage 1 GRDrs 177/2013</oddHeader>
    <oddFooter>&amp;CSeite &amp;P von &amp;N</oddFooter>
  </headerFooter>
  <rowBreaks count="1" manualBreakCount="1">
    <brk id="5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4"/>
    </sheetView>
  </sheetViews>
  <sheetFormatPr defaultColWidth="11.421875" defaultRowHeight="12.75" outlineLevelRow="1" outlineLevelCol="1"/>
  <cols>
    <col min="1" max="1" width="49.28125" style="0" customWidth="1"/>
    <col min="2" max="2" width="23.28125" style="0" hidden="1" customWidth="1" outlineLevel="1"/>
    <col min="3" max="3" width="15.7109375" style="0" hidden="1" customWidth="1" outlineLevel="1" collapsed="1"/>
    <col min="4" max="5" width="15.7109375" style="0" hidden="1" customWidth="1" outlineLevel="1"/>
    <col min="6" max="6" width="16.28125" style="0" hidden="1" customWidth="1" outlineLevel="1"/>
    <col min="7" max="8" width="15.7109375" style="0" hidden="1" customWidth="1" outlineLevel="1"/>
    <col min="9" max="9" width="19.7109375" style="0" customWidth="1" collapsed="1"/>
    <col min="10" max="11" width="11.8515625" style="0" hidden="1" customWidth="1" outlineLevel="1"/>
    <col min="12" max="12" width="13.28125" style="0" hidden="1" customWidth="1" outlineLevel="1"/>
    <col min="13" max="13" width="14.7109375" style="0" hidden="1" customWidth="1" outlineLevel="1"/>
    <col min="14" max="15" width="11.8515625" style="0" hidden="1" customWidth="1" outlineLevel="1"/>
    <col min="16" max="16" width="19.7109375" style="0" customWidth="1" collapsed="1"/>
    <col min="17" max="17" width="15.00390625" style="0" hidden="1" customWidth="1" outlineLevel="1"/>
    <col min="18" max="18" width="11.57421875" style="45" hidden="1" customWidth="1" outlineLevel="1" collapsed="1"/>
    <col min="19" max="19" width="14.421875" style="45" hidden="1" customWidth="1" outlineLevel="1"/>
    <col min="20" max="20" width="14.28125" style="45" hidden="1" customWidth="1" outlineLevel="1"/>
    <col min="21" max="21" width="15.28125" style="45" hidden="1" customWidth="1" outlineLevel="1"/>
    <col min="22" max="22" width="22.421875" style="45" customWidth="1" collapsed="1"/>
    <col min="23" max="24" width="15.28125" style="0" customWidth="1"/>
    <col min="25" max="25" width="13.7109375" style="0" hidden="1" customWidth="1" outlineLevel="1"/>
    <col min="26" max="26" width="16.140625" style="0" customWidth="1" collapsed="1"/>
    <col min="27" max="27" width="16.28125" style="0" customWidth="1"/>
    <col min="28" max="28" width="13.7109375" style="0" hidden="1" customWidth="1" outlineLevel="1"/>
    <col min="29" max="29" width="16.28125" style="45" customWidth="1" collapsed="1"/>
    <col min="30" max="30" width="16.7109375" style="0" customWidth="1"/>
    <col min="31" max="31" width="13.7109375" style="0" hidden="1" customWidth="1" outlineLevel="1"/>
    <col min="32" max="32" width="18.7109375" style="45" customWidth="1" collapsed="1"/>
    <col min="33" max="33" width="14.140625" style="0" customWidth="1"/>
  </cols>
  <sheetData>
    <row r="1" spans="1:2" ht="24" customHeight="1">
      <c r="A1" s="1" t="s">
        <v>155</v>
      </c>
      <c r="B1" s="1"/>
    </row>
    <row r="2" spans="1:2" ht="21" customHeight="1" thickBot="1">
      <c r="A2" s="1"/>
      <c r="B2" s="1"/>
    </row>
    <row r="3" spans="1:33" s="2" customFormat="1" ht="75" customHeight="1" thickBot="1">
      <c r="A3" s="334" t="s">
        <v>158</v>
      </c>
      <c r="B3" s="122"/>
      <c r="C3" s="335" t="s">
        <v>88</v>
      </c>
      <c r="D3" s="333"/>
      <c r="E3" s="335" t="s">
        <v>48</v>
      </c>
      <c r="F3" s="333"/>
      <c r="G3" s="336" t="s">
        <v>167</v>
      </c>
      <c r="H3" s="338"/>
      <c r="I3" s="13" t="s">
        <v>126</v>
      </c>
      <c r="J3" s="336" t="s">
        <v>89</v>
      </c>
      <c r="K3" s="337"/>
      <c r="L3" s="337"/>
      <c r="M3" s="337"/>
      <c r="N3" s="337"/>
      <c r="O3" s="338"/>
      <c r="P3" s="13" t="s">
        <v>139</v>
      </c>
      <c r="Q3" s="91"/>
      <c r="R3" s="335" t="s">
        <v>100</v>
      </c>
      <c r="S3" s="335"/>
      <c r="T3" s="335"/>
      <c r="U3" s="335"/>
      <c r="V3" s="13" t="s">
        <v>140</v>
      </c>
      <c r="W3" s="335" t="s">
        <v>49</v>
      </c>
      <c r="X3" s="335"/>
      <c r="Y3" s="128" t="s">
        <v>122</v>
      </c>
      <c r="Z3" s="335" t="s">
        <v>50</v>
      </c>
      <c r="AA3" s="335"/>
      <c r="AB3" s="128" t="s">
        <v>121</v>
      </c>
      <c r="AC3" s="335" t="s">
        <v>120</v>
      </c>
      <c r="AD3" s="335"/>
      <c r="AE3" s="128" t="s">
        <v>123</v>
      </c>
      <c r="AF3" s="119" t="s">
        <v>124</v>
      </c>
      <c r="AG3" s="128" t="s">
        <v>125</v>
      </c>
    </row>
    <row r="4" spans="1:33" s="2" customFormat="1" ht="40.5" customHeight="1" thickBot="1">
      <c r="A4" s="334"/>
      <c r="B4" s="81" t="s">
        <v>52</v>
      </c>
      <c r="C4" s="73">
        <v>2012</v>
      </c>
      <c r="D4" s="73">
        <v>2013</v>
      </c>
      <c r="E4" s="73">
        <v>2014</v>
      </c>
      <c r="F4" s="73">
        <v>2015</v>
      </c>
      <c r="G4" s="73">
        <v>2016</v>
      </c>
      <c r="H4" s="73">
        <v>2017</v>
      </c>
      <c r="I4" s="73" t="s">
        <v>2</v>
      </c>
      <c r="J4" s="73">
        <v>2012</v>
      </c>
      <c r="K4" s="73">
        <v>2013</v>
      </c>
      <c r="L4" s="73">
        <v>2014</v>
      </c>
      <c r="M4" s="73">
        <v>2015</v>
      </c>
      <c r="N4" s="13">
        <v>2016</v>
      </c>
      <c r="O4" s="13">
        <v>2017</v>
      </c>
      <c r="P4" s="13" t="s">
        <v>2</v>
      </c>
      <c r="Q4" s="13" t="s">
        <v>30</v>
      </c>
      <c r="R4" s="73">
        <v>2012</v>
      </c>
      <c r="S4" s="73">
        <v>2013</v>
      </c>
      <c r="T4" s="73">
        <v>2014</v>
      </c>
      <c r="U4" s="73">
        <v>2015</v>
      </c>
      <c r="V4" s="73" t="s">
        <v>2</v>
      </c>
      <c r="W4" s="73">
        <v>2012</v>
      </c>
      <c r="X4" s="73">
        <v>2013</v>
      </c>
      <c r="Y4" s="73"/>
      <c r="Z4" s="73">
        <v>2014</v>
      </c>
      <c r="AA4" s="73">
        <v>2015</v>
      </c>
      <c r="AB4" s="73"/>
      <c r="AC4" s="13">
        <v>2016</v>
      </c>
      <c r="AD4" s="73">
        <v>2017</v>
      </c>
      <c r="AE4" s="73"/>
      <c r="AF4" s="13" t="s">
        <v>119</v>
      </c>
      <c r="AG4" s="73"/>
    </row>
    <row r="5" spans="1:33" s="2" customFormat="1" ht="24.75" customHeight="1">
      <c r="A5" s="79" t="s">
        <v>90</v>
      </c>
      <c r="B5" s="8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/>
      <c r="O5" s="55"/>
      <c r="P5" s="55"/>
      <c r="Q5" s="55"/>
      <c r="R5" s="53"/>
      <c r="S5" s="53"/>
      <c r="T5" s="53"/>
      <c r="U5" s="53"/>
      <c r="V5" s="53"/>
      <c r="W5" s="56"/>
      <c r="X5" s="56"/>
      <c r="Y5" s="56"/>
      <c r="Z5" s="56"/>
      <c r="AA5" s="56"/>
      <c r="AB5" s="56"/>
      <c r="AC5" s="113"/>
      <c r="AD5" s="56"/>
      <c r="AE5" s="56"/>
      <c r="AF5" s="113"/>
      <c r="AG5" s="56"/>
    </row>
    <row r="6" spans="1:33" s="2" customFormat="1" ht="16.5" customHeight="1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6"/>
      <c r="S6" s="46"/>
      <c r="T6" s="46"/>
      <c r="U6" s="46"/>
      <c r="V6" s="46"/>
      <c r="W6" s="21"/>
      <c r="X6" s="21"/>
      <c r="Y6" s="22"/>
      <c r="Z6" s="21"/>
      <c r="AA6" s="21"/>
      <c r="AB6" s="22"/>
      <c r="AC6" s="46"/>
      <c r="AD6" s="22"/>
      <c r="AE6" s="22"/>
      <c r="AF6" s="46"/>
      <c r="AG6" s="22"/>
    </row>
    <row r="7" spans="1:33" s="38" customFormat="1" ht="36" customHeight="1">
      <c r="A7" s="66" t="s">
        <v>111</v>
      </c>
      <c r="B7" s="66" t="s">
        <v>53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267">
        <v>0</v>
      </c>
      <c r="J7" s="268"/>
      <c r="K7" s="268"/>
      <c r="L7" s="268"/>
      <c r="M7" s="268"/>
      <c r="N7" s="268"/>
      <c r="O7" s="268"/>
      <c r="P7" s="268"/>
      <c r="Q7" s="268"/>
      <c r="R7" s="269"/>
      <c r="S7" s="269"/>
      <c r="T7" s="269"/>
      <c r="U7" s="269"/>
      <c r="V7" s="269"/>
      <c r="W7" s="267">
        <v>247583.3333333333</v>
      </c>
      <c r="X7" s="267">
        <v>679600</v>
      </c>
      <c r="Y7" s="268"/>
      <c r="Z7" s="267">
        <v>880100</v>
      </c>
      <c r="AA7" s="267">
        <v>880100</v>
      </c>
      <c r="AB7" s="268"/>
      <c r="AC7" s="267">
        <v>880100</v>
      </c>
      <c r="AD7" s="267">
        <v>880100</v>
      </c>
      <c r="AE7" s="268"/>
      <c r="AF7" s="267">
        <v>880100</v>
      </c>
      <c r="AG7" s="268"/>
    </row>
    <row r="8" spans="1:33" s="38" customFormat="1" ht="30.75" customHeight="1">
      <c r="A8" s="65" t="s">
        <v>156</v>
      </c>
      <c r="B8" s="66" t="s">
        <v>161</v>
      </c>
      <c r="C8" s="11">
        <v>0</v>
      </c>
      <c r="D8" s="11">
        <v>1917750</v>
      </c>
      <c r="E8" s="11">
        <v>0</v>
      </c>
      <c r="F8" s="11">
        <v>0</v>
      </c>
      <c r="G8" s="11">
        <v>0</v>
      </c>
      <c r="H8" s="11">
        <v>0</v>
      </c>
      <c r="I8" s="267">
        <v>1917750</v>
      </c>
      <c r="J8" s="268"/>
      <c r="K8" s="268"/>
      <c r="L8" s="268"/>
      <c r="M8" s="268"/>
      <c r="N8" s="268"/>
      <c r="O8" s="268"/>
      <c r="P8" s="268"/>
      <c r="Q8" s="268"/>
      <c r="R8" s="269"/>
      <c r="S8" s="269"/>
      <c r="T8" s="269"/>
      <c r="U8" s="269"/>
      <c r="V8" s="269"/>
      <c r="W8" s="267">
        <v>0</v>
      </c>
      <c r="X8" s="267">
        <v>1935700</v>
      </c>
      <c r="Y8" s="268"/>
      <c r="Z8" s="267">
        <v>3283400</v>
      </c>
      <c r="AA8" s="267">
        <v>3473400</v>
      </c>
      <c r="AB8" s="268"/>
      <c r="AC8" s="267">
        <v>3473400</v>
      </c>
      <c r="AD8" s="267">
        <v>3473400</v>
      </c>
      <c r="AE8" s="268"/>
      <c r="AF8" s="267">
        <v>3473400</v>
      </c>
      <c r="AG8" s="268"/>
    </row>
    <row r="9" spans="1:33" s="38" customFormat="1" ht="33.75" customHeight="1">
      <c r="A9" s="66" t="s">
        <v>159</v>
      </c>
      <c r="B9" s="66" t="s">
        <v>162</v>
      </c>
      <c r="C9" s="11"/>
      <c r="D9" s="11"/>
      <c r="E9" s="11"/>
      <c r="F9" s="11"/>
      <c r="G9" s="11"/>
      <c r="H9" s="11"/>
      <c r="I9" s="267"/>
      <c r="J9" s="268"/>
      <c r="K9" s="268"/>
      <c r="L9" s="268"/>
      <c r="M9" s="268"/>
      <c r="N9" s="268"/>
      <c r="O9" s="268"/>
      <c r="P9" s="268"/>
      <c r="Q9" s="268"/>
      <c r="R9" s="269"/>
      <c r="S9" s="269"/>
      <c r="T9" s="269"/>
      <c r="U9" s="269"/>
      <c r="V9" s="269"/>
      <c r="W9" s="267">
        <v>300000</v>
      </c>
      <c r="X9" s="267">
        <v>300000</v>
      </c>
      <c r="Y9" s="268"/>
      <c r="Z9" s="267">
        <v>300000</v>
      </c>
      <c r="AA9" s="267">
        <v>300000</v>
      </c>
      <c r="AB9" s="268"/>
      <c r="AC9" s="267">
        <v>300000</v>
      </c>
      <c r="AD9" s="267">
        <v>300000</v>
      </c>
      <c r="AE9" s="268"/>
      <c r="AF9" s="267">
        <v>300000</v>
      </c>
      <c r="AG9" s="268"/>
    </row>
    <row r="10" spans="1:33" s="39" customFormat="1" ht="42.75" customHeight="1">
      <c r="A10" s="67" t="s">
        <v>74</v>
      </c>
      <c r="B10" s="67" t="s">
        <v>75</v>
      </c>
      <c r="C10" s="33">
        <v>472000</v>
      </c>
      <c r="D10" s="33">
        <v>290000</v>
      </c>
      <c r="E10" s="33">
        <v>0</v>
      </c>
      <c r="F10" s="33">
        <v>0</v>
      </c>
      <c r="G10" s="33">
        <v>0</v>
      </c>
      <c r="H10" s="33">
        <v>0</v>
      </c>
      <c r="I10" s="270">
        <v>762000</v>
      </c>
      <c r="J10" s="270"/>
      <c r="K10" s="270"/>
      <c r="L10" s="270"/>
      <c r="M10" s="270"/>
      <c r="N10" s="270"/>
      <c r="O10" s="270"/>
      <c r="P10" s="270"/>
      <c r="Q10" s="270">
        <v>85000</v>
      </c>
      <c r="R10" s="271"/>
      <c r="S10" s="271"/>
      <c r="T10" s="271"/>
      <c r="U10" s="271"/>
      <c r="V10" s="271"/>
      <c r="W10" s="270">
        <v>268067.6666666666</v>
      </c>
      <c r="X10" s="270">
        <v>538703.1666666667</v>
      </c>
      <c r="Y10" s="272">
        <v>26.4878</v>
      </c>
      <c r="Z10" s="270">
        <v>1218782</v>
      </c>
      <c r="AA10" s="270">
        <v>1218816</v>
      </c>
      <c r="AB10" s="273"/>
      <c r="AC10" s="270">
        <v>1218816</v>
      </c>
      <c r="AD10" s="270">
        <v>1218816</v>
      </c>
      <c r="AE10" s="273"/>
      <c r="AF10" s="270">
        <v>1218816</v>
      </c>
      <c r="AG10" s="274">
        <v>26.4878</v>
      </c>
    </row>
    <row r="11" spans="1:33" s="39" customFormat="1" ht="35.25" customHeight="1">
      <c r="A11" s="67" t="s">
        <v>76</v>
      </c>
      <c r="B11" s="67" t="s">
        <v>75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270">
        <v>0</v>
      </c>
      <c r="J11" s="270"/>
      <c r="K11" s="270"/>
      <c r="L11" s="270"/>
      <c r="M11" s="270"/>
      <c r="N11" s="270"/>
      <c r="O11" s="270"/>
      <c r="P11" s="270"/>
      <c r="Q11" s="270"/>
      <c r="R11" s="271"/>
      <c r="S11" s="271"/>
      <c r="T11" s="271"/>
      <c r="U11" s="271"/>
      <c r="V11" s="271"/>
      <c r="W11" s="270">
        <v>75216.73333333334</v>
      </c>
      <c r="X11" s="270">
        <v>225632</v>
      </c>
      <c r="Y11" s="272">
        <v>5.128000000000002</v>
      </c>
      <c r="Z11" s="270">
        <v>225632.00000000006</v>
      </c>
      <c r="AA11" s="270">
        <v>225632</v>
      </c>
      <c r="AB11" s="275"/>
      <c r="AC11" s="270">
        <v>225632</v>
      </c>
      <c r="AD11" s="270">
        <v>225632</v>
      </c>
      <c r="AE11" s="275"/>
      <c r="AF11" s="270">
        <v>225632.00000000006</v>
      </c>
      <c r="AG11" s="274">
        <v>5.128000000000002</v>
      </c>
    </row>
    <row r="12" spans="1:33" s="39" customFormat="1" ht="30.75" customHeight="1">
      <c r="A12" s="83" t="s">
        <v>157</v>
      </c>
      <c r="B12" s="67" t="s">
        <v>163</v>
      </c>
      <c r="C12" s="33">
        <v>0</v>
      </c>
      <c r="D12" s="33">
        <v>866000</v>
      </c>
      <c r="E12" s="33">
        <v>0</v>
      </c>
      <c r="F12" s="33">
        <v>0</v>
      </c>
      <c r="G12" s="33">
        <v>0</v>
      </c>
      <c r="H12" s="33">
        <v>0</v>
      </c>
      <c r="I12" s="270">
        <v>866000</v>
      </c>
      <c r="J12" s="276"/>
      <c r="K12" s="276"/>
      <c r="L12" s="276"/>
      <c r="M12" s="276"/>
      <c r="N12" s="276"/>
      <c r="O12" s="276"/>
      <c r="P12" s="276"/>
      <c r="Q12" s="270">
        <v>52000</v>
      </c>
      <c r="R12" s="271"/>
      <c r="S12" s="271"/>
      <c r="T12" s="271"/>
      <c r="U12" s="271"/>
      <c r="V12" s="271"/>
      <c r="W12" s="270">
        <v>0</v>
      </c>
      <c r="X12" s="270">
        <v>1147295.3333333335</v>
      </c>
      <c r="Y12" s="277"/>
      <c r="Z12" s="270">
        <v>1553859</v>
      </c>
      <c r="AA12" s="270">
        <v>1553859</v>
      </c>
      <c r="AB12" s="278"/>
      <c r="AC12" s="270">
        <v>1553859</v>
      </c>
      <c r="AD12" s="270">
        <v>1553859</v>
      </c>
      <c r="AE12" s="279"/>
      <c r="AF12" s="270">
        <v>1553859</v>
      </c>
      <c r="AG12" s="274">
        <v>33.1995</v>
      </c>
    </row>
    <row r="13" spans="1:33" s="39" customFormat="1" ht="34.5" customHeight="1">
      <c r="A13" s="208" t="s">
        <v>160</v>
      </c>
      <c r="B13" s="67" t="s">
        <v>164</v>
      </c>
      <c r="C13" s="33"/>
      <c r="D13" s="33"/>
      <c r="E13" s="33"/>
      <c r="F13" s="33"/>
      <c r="G13" s="33"/>
      <c r="H13" s="33"/>
      <c r="I13" s="270"/>
      <c r="J13" s="270"/>
      <c r="K13" s="270"/>
      <c r="L13" s="270"/>
      <c r="M13" s="270"/>
      <c r="N13" s="270"/>
      <c r="O13" s="270"/>
      <c r="P13" s="270"/>
      <c r="Q13" s="270"/>
      <c r="R13" s="271"/>
      <c r="S13" s="271"/>
      <c r="T13" s="271"/>
      <c r="U13" s="271"/>
      <c r="V13" s="271"/>
      <c r="W13" s="270">
        <v>0</v>
      </c>
      <c r="X13" s="270">
        <v>124293.6</v>
      </c>
      <c r="Y13" s="280"/>
      <c r="Z13" s="270">
        <v>124293.6</v>
      </c>
      <c r="AA13" s="270">
        <v>124293.6</v>
      </c>
      <c r="AB13" s="281"/>
      <c r="AC13" s="270">
        <v>124293.6</v>
      </c>
      <c r="AD13" s="270">
        <v>124293.6</v>
      </c>
      <c r="AE13" s="275"/>
      <c r="AF13" s="270">
        <v>124293.6</v>
      </c>
      <c r="AG13" s="274">
        <v>2.7171000000000003</v>
      </c>
    </row>
    <row r="14" spans="1:33" s="2" customFormat="1" ht="16.5" customHeight="1">
      <c r="A14" s="22" t="s">
        <v>8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  <c r="R14" s="49"/>
      <c r="S14" s="49"/>
      <c r="T14" s="49"/>
      <c r="U14" s="49"/>
      <c r="V14" s="49"/>
      <c r="W14" s="21"/>
      <c r="X14" s="21"/>
      <c r="Y14" s="21"/>
      <c r="Z14" s="49"/>
      <c r="AA14" s="21"/>
      <c r="AB14" s="21"/>
      <c r="AC14" s="49"/>
      <c r="AD14" s="49"/>
      <c r="AE14" s="21"/>
      <c r="AF14" s="21"/>
      <c r="AG14" s="21"/>
    </row>
    <row r="15" spans="1:33" s="38" customFormat="1" ht="41.25" customHeight="1">
      <c r="A15" s="66" t="s">
        <v>55</v>
      </c>
      <c r="B15" s="66" t="s">
        <v>54</v>
      </c>
      <c r="C15" s="11">
        <v>5204600</v>
      </c>
      <c r="D15" s="11">
        <v>3445700</v>
      </c>
      <c r="E15" s="11">
        <v>0</v>
      </c>
      <c r="F15" s="11">
        <v>0</v>
      </c>
      <c r="G15" s="11">
        <v>0</v>
      </c>
      <c r="H15" s="11">
        <v>0</v>
      </c>
      <c r="I15" s="267">
        <v>8650300</v>
      </c>
      <c r="J15" s="268"/>
      <c r="K15" s="268"/>
      <c r="L15" s="268"/>
      <c r="M15" s="268"/>
      <c r="N15" s="268"/>
      <c r="O15" s="268"/>
      <c r="P15" s="268"/>
      <c r="Q15" s="268"/>
      <c r="R15" s="269"/>
      <c r="S15" s="269"/>
      <c r="T15" s="269"/>
      <c r="U15" s="269"/>
      <c r="V15" s="269"/>
      <c r="W15" s="267">
        <v>1254666.666666667</v>
      </c>
      <c r="X15" s="267">
        <v>4625000</v>
      </c>
      <c r="Y15" s="268"/>
      <c r="Z15" s="267">
        <v>5371000</v>
      </c>
      <c r="AA15" s="267">
        <v>5371000</v>
      </c>
      <c r="AB15" s="268"/>
      <c r="AC15" s="267">
        <v>5371000</v>
      </c>
      <c r="AD15" s="267">
        <v>5371000</v>
      </c>
      <c r="AE15" s="268"/>
      <c r="AF15" s="267">
        <v>5371000</v>
      </c>
      <c r="AG15" s="268"/>
    </row>
    <row r="16" spans="1:33" s="39" customFormat="1" ht="45" customHeight="1">
      <c r="A16" s="66" t="s">
        <v>110</v>
      </c>
      <c r="B16" s="66" t="s">
        <v>67</v>
      </c>
      <c r="C16" s="11">
        <v>0</v>
      </c>
      <c r="D16" s="11">
        <v>0</v>
      </c>
      <c r="E16" s="11">
        <v>8040700</v>
      </c>
      <c r="F16" s="11">
        <v>8638550</v>
      </c>
      <c r="G16" s="11">
        <v>0</v>
      </c>
      <c r="H16" s="11">
        <v>0</v>
      </c>
      <c r="I16" s="267">
        <v>16679250</v>
      </c>
      <c r="J16" s="282"/>
      <c r="K16" s="282"/>
      <c r="L16" s="282"/>
      <c r="M16" s="282"/>
      <c r="N16" s="282"/>
      <c r="O16" s="282"/>
      <c r="P16" s="282"/>
      <c r="Q16" s="269"/>
      <c r="R16" s="269"/>
      <c r="S16" s="269"/>
      <c r="T16" s="269"/>
      <c r="U16" s="269"/>
      <c r="V16" s="269"/>
      <c r="W16" s="267">
        <v>0</v>
      </c>
      <c r="X16" s="267">
        <v>0</v>
      </c>
      <c r="Y16" s="269"/>
      <c r="Z16" s="267">
        <v>1153500</v>
      </c>
      <c r="AA16" s="267">
        <v>2307000</v>
      </c>
      <c r="AB16" s="269"/>
      <c r="AC16" s="267">
        <v>2307000</v>
      </c>
      <c r="AD16" s="267">
        <v>2307000</v>
      </c>
      <c r="AE16" s="269"/>
      <c r="AF16" s="267">
        <v>2307000</v>
      </c>
      <c r="AG16" s="269"/>
    </row>
    <row r="17" spans="1:33" s="39" customFormat="1" ht="48" customHeight="1">
      <c r="A17" s="67" t="s">
        <v>77</v>
      </c>
      <c r="B17" s="67" t="s">
        <v>75</v>
      </c>
      <c r="C17" s="33">
        <v>3000000</v>
      </c>
      <c r="D17" s="33">
        <v>7895000</v>
      </c>
      <c r="E17" s="33">
        <v>23090000</v>
      </c>
      <c r="F17" s="33">
        <v>18735000</v>
      </c>
      <c r="G17" s="33">
        <v>2377000</v>
      </c>
      <c r="H17" s="33">
        <v>0</v>
      </c>
      <c r="I17" s="270">
        <v>55097000</v>
      </c>
      <c r="J17" s="276"/>
      <c r="K17" s="276"/>
      <c r="L17" s="276"/>
      <c r="M17" s="276"/>
      <c r="N17" s="276"/>
      <c r="O17" s="276"/>
      <c r="P17" s="276"/>
      <c r="Q17" s="270">
        <v>0</v>
      </c>
      <c r="R17" s="283"/>
      <c r="S17" s="283"/>
      <c r="T17" s="283"/>
      <c r="U17" s="283"/>
      <c r="V17" s="284"/>
      <c r="W17" s="270">
        <v>0</v>
      </c>
      <c r="X17" s="270">
        <v>0</v>
      </c>
      <c r="Y17" s="285"/>
      <c r="Z17" s="270">
        <v>2025064.3753333332</v>
      </c>
      <c r="AA17" s="270">
        <v>8799433.170133332</v>
      </c>
      <c r="AB17" s="273">
        <v>213.8633</v>
      </c>
      <c r="AC17" s="270">
        <v>12501599.1528</v>
      </c>
      <c r="AD17" s="270">
        <v>12734334.1528</v>
      </c>
      <c r="AE17" s="285"/>
      <c r="AF17" s="270">
        <v>12734334.1528</v>
      </c>
      <c r="AG17" s="274">
        <v>213.8633</v>
      </c>
    </row>
    <row r="18" spans="1:33" s="39" customFormat="1" ht="29.25" customHeight="1">
      <c r="A18" s="67" t="s">
        <v>78</v>
      </c>
      <c r="B18" s="67" t="s">
        <v>75</v>
      </c>
      <c r="C18" s="47"/>
      <c r="D18" s="47"/>
      <c r="E18" s="47"/>
      <c r="F18" s="47"/>
      <c r="G18" s="47"/>
      <c r="H18" s="47"/>
      <c r="I18" s="269"/>
      <c r="J18" s="269"/>
      <c r="K18" s="269"/>
      <c r="L18" s="269"/>
      <c r="M18" s="269"/>
      <c r="N18" s="269"/>
      <c r="O18" s="269"/>
      <c r="P18" s="269"/>
      <c r="Q18" s="270"/>
      <c r="R18" s="286"/>
      <c r="S18" s="286"/>
      <c r="T18" s="286"/>
      <c r="U18" s="286"/>
      <c r="V18" s="284">
        <v>4636500</v>
      </c>
      <c r="W18" s="269"/>
      <c r="X18" s="269"/>
      <c r="Y18" s="287"/>
      <c r="Z18" s="269"/>
      <c r="AA18" s="269"/>
      <c r="AB18" s="287"/>
      <c r="AC18" s="269"/>
      <c r="AD18" s="269"/>
      <c r="AE18" s="287"/>
      <c r="AF18" s="268"/>
      <c r="AG18" s="287"/>
    </row>
    <row r="19" spans="1:33" s="39" customFormat="1" ht="26.25" customHeight="1">
      <c r="A19" s="83" t="s">
        <v>81</v>
      </c>
      <c r="B19" s="67" t="s">
        <v>75</v>
      </c>
      <c r="C19" s="33"/>
      <c r="D19" s="33"/>
      <c r="E19" s="33"/>
      <c r="F19" s="33"/>
      <c r="G19" s="33"/>
      <c r="H19" s="33"/>
      <c r="I19" s="270"/>
      <c r="J19" s="270">
        <v>400000</v>
      </c>
      <c r="K19" s="270">
        <v>790000</v>
      </c>
      <c r="L19" s="270">
        <v>3470000</v>
      </c>
      <c r="M19" s="270">
        <v>2345000</v>
      </c>
      <c r="N19" s="270">
        <v>264000</v>
      </c>
      <c r="O19" s="270">
        <v>0</v>
      </c>
      <c r="P19" s="270">
        <v>7269000</v>
      </c>
      <c r="Q19" s="270">
        <v>0</v>
      </c>
      <c r="R19" s="288"/>
      <c r="S19" s="288"/>
      <c r="T19" s="288"/>
      <c r="U19" s="288"/>
      <c r="V19" s="288"/>
      <c r="W19" s="270">
        <v>0</v>
      </c>
      <c r="X19" s="270">
        <v>0</v>
      </c>
      <c r="Y19" s="287"/>
      <c r="Z19" s="270">
        <v>0</v>
      </c>
      <c r="AA19" s="270">
        <v>181658.76666666666</v>
      </c>
      <c r="AB19" s="275">
        <v>31.546699999999998</v>
      </c>
      <c r="AC19" s="270">
        <v>1189128.4</v>
      </c>
      <c r="AD19" s="270">
        <v>1940424.4</v>
      </c>
      <c r="AE19" s="275"/>
      <c r="AF19" s="270">
        <v>1940424.4</v>
      </c>
      <c r="AG19" s="274">
        <v>31.546699999999998</v>
      </c>
    </row>
    <row r="20" spans="1:33" s="39" customFormat="1" ht="31.5" customHeight="1">
      <c r="A20" s="83" t="s">
        <v>165</v>
      </c>
      <c r="B20" s="67" t="s">
        <v>166</v>
      </c>
      <c r="C20" s="33">
        <v>0</v>
      </c>
      <c r="D20" s="33">
        <v>2730000</v>
      </c>
      <c r="E20" s="33">
        <v>15000</v>
      </c>
      <c r="F20" s="33">
        <v>0</v>
      </c>
      <c r="G20" s="33">
        <v>0</v>
      </c>
      <c r="H20" s="33">
        <v>0</v>
      </c>
      <c r="I20" s="270">
        <v>2745000</v>
      </c>
      <c r="J20" s="270"/>
      <c r="K20" s="270"/>
      <c r="L20" s="270"/>
      <c r="M20" s="270"/>
      <c r="N20" s="270"/>
      <c r="O20" s="270"/>
      <c r="P20" s="270"/>
      <c r="Q20" s="270">
        <v>210000</v>
      </c>
      <c r="R20" s="288"/>
      <c r="S20" s="288"/>
      <c r="T20" s="288"/>
      <c r="U20" s="288"/>
      <c r="V20" s="288"/>
      <c r="W20" s="270">
        <v>0</v>
      </c>
      <c r="X20" s="270">
        <v>920408.1333333333</v>
      </c>
      <c r="Y20" s="289"/>
      <c r="Z20" s="270">
        <v>3113917.8866666667</v>
      </c>
      <c r="AA20" s="270">
        <v>3189469.4800000004</v>
      </c>
      <c r="AB20" s="281"/>
      <c r="AC20" s="270">
        <v>3189469.4800000004</v>
      </c>
      <c r="AD20" s="270">
        <v>3189469.4800000004</v>
      </c>
      <c r="AE20" s="275"/>
      <c r="AF20" s="270">
        <v>3189469.48</v>
      </c>
      <c r="AG20" s="274">
        <v>48.6811</v>
      </c>
    </row>
    <row r="21" spans="1:33" s="2" customFormat="1" ht="16.5" customHeight="1">
      <c r="A21" s="22" t="s">
        <v>91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49"/>
      <c r="S21" s="49"/>
      <c r="T21" s="49"/>
      <c r="U21" s="49"/>
      <c r="V21" s="49"/>
      <c r="W21" s="21"/>
      <c r="X21" s="21"/>
      <c r="Y21" s="21"/>
      <c r="Z21" s="21"/>
      <c r="AA21" s="21"/>
      <c r="AB21" s="21"/>
      <c r="AC21" s="49"/>
      <c r="AD21" s="21"/>
      <c r="AE21" s="21"/>
      <c r="AF21" s="21"/>
      <c r="AG21" s="21"/>
    </row>
    <row r="22" spans="1:33" s="38" customFormat="1" ht="38.25" customHeight="1">
      <c r="A22" s="66" t="s">
        <v>56</v>
      </c>
      <c r="B22" s="66" t="s">
        <v>58</v>
      </c>
      <c r="C22" s="11">
        <v>1844160</v>
      </c>
      <c r="D22" s="11">
        <v>165000</v>
      </c>
      <c r="E22" s="7">
        <v>0</v>
      </c>
      <c r="F22" s="7">
        <v>0</v>
      </c>
      <c r="G22" s="7">
        <v>0</v>
      </c>
      <c r="H22" s="7">
        <v>0</v>
      </c>
      <c r="I22" s="290">
        <v>2009160</v>
      </c>
      <c r="J22" s="291"/>
      <c r="K22" s="291"/>
      <c r="L22" s="291"/>
      <c r="M22" s="291"/>
      <c r="N22" s="268"/>
      <c r="O22" s="268"/>
      <c r="P22" s="268"/>
      <c r="Q22" s="268"/>
      <c r="R22" s="269"/>
      <c r="S22" s="269"/>
      <c r="T22" s="269"/>
      <c r="U22" s="269"/>
      <c r="V22" s="269"/>
      <c r="W22" s="268"/>
      <c r="X22" s="268"/>
      <c r="Y22" s="268"/>
      <c r="Z22" s="268"/>
      <c r="AA22" s="268"/>
      <c r="AB22" s="268"/>
      <c r="AC22" s="269"/>
      <c r="AD22" s="268"/>
      <c r="AE22" s="268"/>
      <c r="AF22" s="268"/>
      <c r="AG22" s="268"/>
    </row>
    <row r="23" spans="1:33" s="2" customFormat="1" ht="16.5" customHeight="1">
      <c r="A23" s="22" t="s">
        <v>92</v>
      </c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49"/>
      <c r="S23" s="49"/>
      <c r="T23" s="49"/>
      <c r="U23" s="49"/>
      <c r="V23" s="49"/>
      <c r="W23" s="21"/>
      <c r="X23" s="21"/>
      <c r="Y23" s="21"/>
      <c r="Z23" s="21"/>
      <c r="AA23" s="21"/>
      <c r="AB23" s="21"/>
      <c r="AC23" s="49"/>
      <c r="AD23" s="21"/>
      <c r="AE23" s="21"/>
      <c r="AF23" s="21"/>
      <c r="AG23" s="21"/>
    </row>
    <row r="24" spans="1:33" s="38" customFormat="1" ht="35.25" customHeight="1">
      <c r="A24" s="66" t="s">
        <v>57</v>
      </c>
      <c r="B24" s="66" t="s">
        <v>59</v>
      </c>
      <c r="C24" s="11">
        <v>0</v>
      </c>
      <c r="D24" s="11">
        <v>675000</v>
      </c>
      <c r="E24" s="11">
        <v>0</v>
      </c>
      <c r="F24" s="11">
        <v>0</v>
      </c>
      <c r="G24" s="11">
        <v>0</v>
      </c>
      <c r="H24" s="11">
        <v>0</v>
      </c>
      <c r="I24" s="267">
        <v>675000</v>
      </c>
      <c r="J24" s="268"/>
      <c r="K24" s="268"/>
      <c r="L24" s="268"/>
      <c r="M24" s="268"/>
      <c r="N24" s="268"/>
      <c r="O24" s="268"/>
      <c r="P24" s="268"/>
      <c r="Q24" s="268"/>
      <c r="R24" s="269"/>
      <c r="S24" s="269"/>
      <c r="T24" s="269"/>
      <c r="U24" s="269"/>
      <c r="V24" s="269"/>
      <c r="W24" s="267">
        <v>0</v>
      </c>
      <c r="X24" s="267">
        <v>0</v>
      </c>
      <c r="Y24" s="268"/>
      <c r="Z24" s="267">
        <v>69400</v>
      </c>
      <c r="AA24" s="267">
        <v>208000</v>
      </c>
      <c r="AB24" s="268"/>
      <c r="AC24" s="267">
        <v>208000</v>
      </c>
      <c r="AD24" s="267">
        <v>208000</v>
      </c>
      <c r="AE24" s="268"/>
      <c r="AF24" s="267">
        <v>208000</v>
      </c>
      <c r="AG24" s="268"/>
    </row>
    <row r="25" spans="1:33" s="2" customFormat="1" ht="16.5" customHeight="1">
      <c r="A25" s="22" t="s">
        <v>93</v>
      </c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49"/>
      <c r="S25" s="49"/>
      <c r="T25" s="49"/>
      <c r="U25" s="49"/>
      <c r="V25" s="49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38" customFormat="1" ht="27.75" customHeight="1">
      <c r="A26" s="65" t="s">
        <v>51</v>
      </c>
      <c r="B26" s="66" t="s">
        <v>60</v>
      </c>
      <c r="C26" s="11">
        <v>1700500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267">
        <v>1700500</v>
      </c>
      <c r="J26" s="268"/>
      <c r="K26" s="268"/>
      <c r="L26" s="268"/>
      <c r="M26" s="268"/>
      <c r="N26" s="268"/>
      <c r="O26" s="268"/>
      <c r="P26" s="268"/>
      <c r="Q26" s="268"/>
      <c r="R26" s="269"/>
      <c r="S26" s="269"/>
      <c r="T26" s="269"/>
      <c r="U26" s="269"/>
      <c r="V26" s="269"/>
      <c r="W26" s="267">
        <v>1083033.3333333333</v>
      </c>
      <c r="X26" s="267">
        <v>2800000</v>
      </c>
      <c r="Y26" s="268"/>
      <c r="Z26" s="267">
        <v>2983000</v>
      </c>
      <c r="AA26" s="267">
        <v>2990000</v>
      </c>
      <c r="AB26" s="268"/>
      <c r="AC26" s="267">
        <v>2990000</v>
      </c>
      <c r="AD26" s="267">
        <v>2990000</v>
      </c>
      <c r="AE26" s="268"/>
      <c r="AF26" s="267">
        <v>2990000</v>
      </c>
      <c r="AG26" s="268"/>
    </row>
    <row r="27" spans="1:33" s="38" customFormat="1" ht="33.75" customHeight="1">
      <c r="A27" s="66" t="s">
        <v>68</v>
      </c>
      <c r="B27" s="66" t="s">
        <v>178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67">
        <v>0</v>
      </c>
      <c r="J27" s="268"/>
      <c r="K27" s="268"/>
      <c r="L27" s="268"/>
      <c r="M27" s="268"/>
      <c r="N27" s="268"/>
      <c r="O27" s="268"/>
      <c r="P27" s="268"/>
      <c r="Q27" s="268"/>
      <c r="R27" s="269"/>
      <c r="S27" s="269"/>
      <c r="T27" s="269"/>
      <c r="U27" s="269"/>
      <c r="V27" s="269"/>
      <c r="W27" s="267">
        <v>0</v>
      </c>
      <c r="X27" s="267">
        <v>0</v>
      </c>
      <c r="Y27" s="268"/>
      <c r="Z27" s="267">
        <v>0</v>
      </c>
      <c r="AA27" s="267">
        <v>0</v>
      </c>
      <c r="AB27" s="268"/>
      <c r="AC27" s="267">
        <v>0</v>
      </c>
      <c r="AD27" s="267">
        <v>0</v>
      </c>
      <c r="AE27" s="268"/>
      <c r="AF27" s="267">
        <v>0</v>
      </c>
      <c r="AG27" s="268"/>
    </row>
    <row r="28" spans="1:33" s="38" customFormat="1" ht="33.75" customHeight="1">
      <c r="A28" s="65" t="s">
        <v>156</v>
      </c>
      <c r="B28" s="66" t="s">
        <v>168</v>
      </c>
      <c r="C28" s="11">
        <v>0</v>
      </c>
      <c r="D28" s="11">
        <v>1138800</v>
      </c>
      <c r="E28" s="11">
        <v>0</v>
      </c>
      <c r="F28" s="11">
        <v>0</v>
      </c>
      <c r="G28" s="11">
        <v>0</v>
      </c>
      <c r="H28" s="11">
        <v>0</v>
      </c>
      <c r="I28" s="267">
        <v>1138800</v>
      </c>
      <c r="J28" s="268"/>
      <c r="K28" s="268"/>
      <c r="L28" s="268"/>
      <c r="M28" s="268"/>
      <c r="N28" s="268"/>
      <c r="O28" s="268"/>
      <c r="P28" s="268"/>
      <c r="Q28" s="268"/>
      <c r="R28" s="269"/>
      <c r="S28" s="269"/>
      <c r="T28" s="269"/>
      <c r="U28" s="269"/>
      <c r="V28" s="269"/>
      <c r="W28" s="267">
        <v>0</v>
      </c>
      <c r="X28" s="267">
        <v>1292200</v>
      </c>
      <c r="Y28" s="268"/>
      <c r="Z28" s="267">
        <v>2025000</v>
      </c>
      <c r="AA28" s="267">
        <v>2025000</v>
      </c>
      <c r="AB28" s="268"/>
      <c r="AC28" s="267">
        <v>2025000</v>
      </c>
      <c r="AD28" s="267">
        <v>2025000</v>
      </c>
      <c r="AE28" s="268"/>
      <c r="AF28" s="267">
        <v>2025000</v>
      </c>
      <c r="AG28" s="268"/>
    </row>
    <row r="29" spans="1:33" s="2" customFormat="1" ht="28.5" customHeight="1">
      <c r="A29" s="22" t="s">
        <v>94</v>
      </c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49"/>
      <c r="S29" s="49"/>
      <c r="T29" s="49"/>
      <c r="U29" s="49"/>
      <c r="V29" s="49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s="38" customFormat="1" ht="29.25" customHeight="1">
      <c r="A30" s="65" t="s">
        <v>62</v>
      </c>
      <c r="B30" s="66" t="s">
        <v>61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67">
        <v>0</v>
      </c>
      <c r="J30" s="268"/>
      <c r="K30" s="268"/>
      <c r="L30" s="268"/>
      <c r="M30" s="268"/>
      <c r="N30" s="268"/>
      <c r="O30" s="268"/>
      <c r="P30" s="268"/>
      <c r="Q30" s="268"/>
      <c r="R30" s="269"/>
      <c r="S30" s="269"/>
      <c r="T30" s="269"/>
      <c r="U30" s="269"/>
      <c r="V30" s="269"/>
      <c r="W30" s="267">
        <v>378000</v>
      </c>
      <c r="X30" s="267">
        <v>1120000</v>
      </c>
      <c r="Y30" s="268"/>
      <c r="Z30" s="267">
        <v>1120000</v>
      </c>
      <c r="AA30" s="267">
        <v>1120000</v>
      </c>
      <c r="AB30" s="268"/>
      <c r="AC30" s="267">
        <v>1120000</v>
      </c>
      <c r="AD30" s="267">
        <v>1120000</v>
      </c>
      <c r="AE30" s="268"/>
      <c r="AF30" s="267">
        <v>1120000</v>
      </c>
      <c r="AG30" s="268"/>
    </row>
    <row r="31" spans="1:33" s="38" customFormat="1" ht="36" customHeight="1">
      <c r="A31" s="65" t="s">
        <v>156</v>
      </c>
      <c r="B31" s="66" t="s">
        <v>169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267">
        <v>0</v>
      </c>
      <c r="J31" s="268"/>
      <c r="K31" s="268"/>
      <c r="L31" s="268"/>
      <c r="M31" s="268"/>
      <c r="N31" s="268"/>
      <c r="O31" s="268"/>
      <c r="P31" s="268"/>
      <c r="Q31" s="268"/>
      <c r="R31" s="269"/>
      <c r="S31" s="269"/>
      <c r="T31" s="269"/>
      <c r="U31" s="269"/>
      <c r="V31" s="269"/>
      <c r="W31" s="267">
        <v>0</v>
      </c>
      <c r="X31" s="267">
        <v>395000</v>
      </c>
      <c r="Y31" s="268"/>
      <c r="Z31" s="267">
        <v>670000</v>
      </c>
      <c r="AA31" s="267">
        <v>670000</v>
      </c>
      <c r="AB31" s="268"/>
      <c r="AC31" s="267">
        <v>670000</v>
      </c>
      <c r="AD31" s="267">
        <v>670000</v>
      </c>
      <c r="AE31" s="268"/>
      <c r="AF31" s="267">
        <v>670000</v>
      </c>
      <c r="AG31" s="268"/>
    </row>
    <row r="32" spans="1:33" s="9" customFormat="1" ht="16.5" customHeight="1">
      <c r="A32" s="22" t="s">
        <v>95</v>
      </c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9"/>
      <c r="AD32" s="21"/>
      <c r="AE32" s="21"/>
      <c r="AF32" s="21"/>
      <c r="AG32" s="21"/>
    </row>
    <row r="33" spans="1:33" s="39" customFormat="1" ht="26.25" customHeight="1">
      <c r="A33" s="65" t="s">
        <v>51</v>
      </c>
      <c r="B33" s="66" t="s">
        <v>63</v>
      </c>
      <c r="C33" s="11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290">
        <v>0</v>
      </c>
      <c r="J33" s="292"/>
      <c r="K33" s="292"/>
      <c r="L33" s="292"/>
      <c r="M33" s="292"/>
      <c r="N33" s="292"/>
      <c r="O33" s="292"/>
      <c r="P33" s="292"/>
      <c r="Q33" s="269"/>
      <c r="R33" s="292"/>
      <c r="S33" s="292"/>
      <c r="T33" s="292"/>
      <c r="U33" s="292"/>
      <c r="V33" s="292"/>
      <c r="W33" s="290">
        <v>153100</v>
      </c>
      <c r="X33" s="290">
        <v>458800</v>
      </c>
      <c r="Y33" s="292"/>
      <c r="Z33" s="290">
        <v>639700</v>
      </c>
      <c r="AA33" s="290">
        <v>639700</v>
      </c>
      <c r="AB33" s="292"/>
      <c r="AC33" s="290">
        <v>639700</v>
      </c>
      <c r="AD33" s="290">
        <v>639700</v>
      </c>
      <c r="AE33" s="291"/>
      <c r="AF33" s="290">
        <v>639700</v>
      </c>
      <c r="AG33" s="291"/>
    </row>
    <row r="34" spans="1:33" s="39" customFormat="1" ht="26.25" customHeight="1">
      <c r="A34" s="65" t="s">
        <v>156</v>
      </c>
      <c r="B34" s="66" t="s">
        <v>170</v>
      </c>
      <c r="C34" s="11">
        <v>0</v>
      </c>
      <c r="D34" s="7">
        <v>25000</v>
      </c>
      <c r="E34" s="7">
        <v>0</v>
      </c>
      <c r="F34" s="7">
        <v>0</v>
      </c>
      <c r="G34" s="7">
        <v>0</v>
      </c>
      <c r="H34" s="7">
        <v>0</v>
      </c>
      <c r="I34" s="290">
        <v>0</v>
      </c>
      <c r="J34" s="292"/>
      <c r="K34" s="292"/>
      <c r="L34" s="292"/>
      <c r="M34" s="292"/>
      <c r="N34" s="292"/>
      <c r="O34" s="292"/>
      <c r="P34" s="292"/>
      <c r="Q34" s="269"/>
      <c r="R34" s="292"/>
      <c r="S34" s="292"/>
      <c r="T34" s="292"/>
      <c r="U34" s="292"/>
      <c r="V34" s="292"/>
      <c r="W34" s="290">
        <v>0</v>
      </c>
      <c r="X34" s="290">
        <v>223200</v>
      </c>
      <c r="Y34" s="292"/>
      <c r="Z34" s="290">
        <v>272300</v>
      </c>
      <c r="AA34" s="290">
        <v>272300</v>
      </c>
      <c r="AB34" s="292"/>
      <c r="AC34" s="290">
        <v>272300</v>
      </c>
      <c r="AD34" s="290">
        <v>272300</v>
      </c>
      <c r="AE34" s="291"/>
      <c r="AF34" s="290">
        <v>272300</v>
      </c>
      <c r="AG34" s="291"/>
    </row>
    <row r="35" spans="1:33" s="39" customFormat="1" ht="27" customHeight="1">
      <c r="A35" s="67" t="s">
        <v>79</v>
      </c>
      <c r="B35" s="67" t="s">
        <v>75</v>
      </c>
      <c r="C35" s="33">
        <v>0</v>
      </c>
      <c r="D35" s="32">
        <v>180000</v>
      </c>
      <c r="E35" s="32">
        <v>0</v>
      </c>
      <c r="F35" s="32">
        <v>0</v>
      </c>
      <c r="G35" s="32">
        <v>0</v>
      </c>
      <c r="H35" s="32">
        <v>0</v>
      </c>
      <c r="I35" s="293">
        <v>180000</v>
      </c>
      <c r="J35" s="292"/>
      <c r="K35" s="292"/>
      <c r="L35" s="292"/>
      <c r="M35" s="292"/>
      <c r="N35" s="292"/>
      <c r="O35" s="292"/>
      <c r="P35" s="292"/>
      <c r="Q35" s="270">
        <v>0</v>
      </c>
      <c r="R35" s="294"/>
      <c r="S35" s="294"/>
      <c r="T35" s="294"/>
      <c r="U35" s="294"/>
      <c r="V35" s="294"/>
      <c r="W35" s="293">
        <v>41688.333333333336</v>
      </c>
      <c r="X35" s="293">
        <v>125066</v>
      </c>
      <c r="Y35" s="272">
        <v>2.6074</v>
      </c>
      <c r="Z35" s="293">
        <v>125066</v>
      </c>
      <c r="AA35" s="293">
        <v>125066</v>
      </c>
      <c r="AB35" s="275"/>
      <c r="AC35" s="293">
        <v>125066</v>
      </c>
      <c r="AD35" s="293">
        <v>125066</v>
      </c>
      <c r="AE35" s="295"/>
      <c r="AF35" s="293">
        <v>125066</v>
      </c>
      <c r="AG35" s="274">
        <v>2.6074</v>
      </c>
    </row>
    <row r="36" spans="1:33" s="39" customFormat="1" ht="24" customHeight="1">
      <c r="A36" s="67" t="s">
        <v>80</v>
      </c>
      <c r="B36" s="67" t="s">
        <v>75</v>
      </c>
      <c r="C36" s="33">
        <v>0</v>
      </c>
      <c r="D36" s="33">
        <v>0</v>
      </c>
      <c r="E36" s="33">
        <v>0</v>
      </c>
      <c r="F36" s="33">
        <v>188000</v>
      </c>
      <c r="G36" s="33">
        <v>0</v>
      </c>
      <c r="H36" s="33">
        <v>0</v>
      </c>
      <c r="I36" s="293">
        <v>188000</v>
      </c>
      <c r="J36" s="292"/>
      <c r="K36" s="292"/>
      <c r="L36" s="292"/>
      <c r="M36" s="292"/>
      <c r="N36" s="292"/>
      <c r="O36" s="292"/>
      <c r="P36" s="292"/>
      <c r="Q36" s="270">
        <v>0</v>
      </c>
      <c r="R36" s="294"/>
      <c r="S36" s="294"/>
      <c r="T36" s="294"/>
      <c r="U36" s="294"/>
      <c r="V36" s="294"/>
      <c r="W36" s="293">
        <v>0</v>
      </c>
      <c r="X36" s="293">
        <v>0</v>
      </c>
      <c r="Y36" s="294"/>
      <c r="Z36" s="293">
        <v>0</v>
      </c>
      <c r="AA36" s="293">
        <v>103129.33333333333</v>
      </c>
      <c r="AB36" s="272">
        <v>12.2565</v>
      </c>
      <c r="AC36" s="293">
        <v>618776</v>
      </c>
      <c r="AD36" s="293">
        <v>618776</v>
      </c>
      <c r="AE36" s="295"/>
      <c r="AF36" s="293">
        <v>618776</v>
      </c>
      <c r="AG36" s="274">
        <v>12.2565</v>
      </c>
    </row>
    <row r="37" spans="1:33" s="9" customFormat="1" ht="16.5" customHeight="1">
      <c r="A37" s="22" t="s">
        <v>96</v>
      </c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49"/>
      <c r="AD37" s="21"/>
      <c r="AE37" s="21"/>
      <c r="AF37" s="21"/>
      <c r="AG37" s="21"/>
    </row>
    <row r="38" spans="1:33" s="9" customFormat="1" ht="26.25" customHeight="1">
      <c r="A38" s="65" t="s">
        <v>105</v>
      </c>
      <c r="B38" s="66" t="s">
        <v>64</v>
      </c>
      <c r="C38" s="7">
        <v>1179600</v>
      </c>
      <c r="D38" s="11">
        <v>0</v>
      </c>
      <c r="E38" s="7">
        <v>0</v>
      </c>
      <c r="F38" s="7">
        <v>0</v>
      </c>
      <c r="G38" s="7">
        <v>0</v>
      </c>
      <c r="H38" s="7">
        <v>0</v>
      </c>
      <c r="I38" s="290">
        <v>1179600</v>
      </c>
      <c r="J38" s="290"/>
      <c r="K38" s="290"/>
      <c r="L38" s="290"/>
      <c r="M38" s="290"/>
      <c r="N38" s="290"/>
      <c r="O38" s="290"/>
      <c r="P38" s="290"/>
      <c r="Q38" s="267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6"/>
      <c r="AD38" s="290"/>
      <c r="AE38" s="290"/>
      <c r="AF38" s="290"/>
      <c r="AG38" s="290"/>
    </row>
    <row r="39" spans="1:33" s="9" customFormat="1" ht="29.25" customHeight="1">
      <c r="A39" s="65" t="s">
        <v>156</v>
      </c>
      <c r="B39" s="66" t="s">
        <v>171</v>
      </c>
      <c r="C39" s="7">
        <v>0</v>
      </c>
      <c r="D39" s="11">
        <v>58000</v>
      </c>
      <c r="E39" s="7">
        <v>0</v>
      </c>
      <c r="F39" s="7">
        <v>0</v>
      </c>
      <c r="G39" s="7">
        <v>0</v>
      </c>
      <c r="H39" s="7">
        <v>0</v>
      </c>
      <c r="I39" s="290">
        <v>58000</v>
      </c>
      <c r="J39" s="290"/>
      <c r="K39" s="290"/>
      <c r="L39" s="290"/>
      <c r="M39" s="290"/>
      <c r="N39" s="290"/>
      <c r="O39" s="290"/>
      <c r="P39" s="290"/>
      <c r="Q39" s="267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6"/>
      <c r="AD39" s="290"/>
      <c r="AE39" s="290"/>
      <c r="AF39" s="290"/>
      <c r="AG39" s="290"/>
    </row>
    <row r="40" spans="1:33" s="40" customFormat="1" ht="16.5" customHeight="1">
      <c r="A40" s="22" t="s">
        <v>97</v>
      </c>
      <c r="B40" s="4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6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21"/>
      <c r="AG40" s="49"/>
    </row>
    <row r="41" spans="1:33" s="39" customFormat="1" ht="24.75" customHeight="1">
      <c r="A41" s="65" t="s">
        <v>65</v>
      </c>
      <c r="B41" s="66" t="s">
        <v>66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290">
        <v>0</v>
      </c>
      <c r="J41" s="292"/>
      <c r="K41" s="292"/>
      <c r="L41" s="292"/>
      <c r="M41" s="292"/>
      <c r="N41" s="292"/>
      <c r="O41" s="292"/>
      <c r="P41" s="292"/>
      <c r="Q41" s="269"/>
      <c r="R41" s="292"/>
      <c r="S41" s="292"/>
      <c r="T41" s="292"/>
      <c r="U41" s="292"/>
      <c r="V41" s="292"/>
      <c r="W41" s="267">
        <v>155300</v>
      </c>
      <c r="X41" s="267">
        <v>1278900</v>
      </c>
      <c r="Y41" s="269"/>
      <c r="Z41" s="267">
        <v>1450700</v>
      </c>
      <c r="AA41" s="267">
        <v>1484900</v>
      </c>
      <c r="AB41" s="269"/>
      <c r="AC41" s="267">
        <v>1484900</v>
      </c>
      <c r="AD41" s="267">
        <v>1484900</v>
      </c>
      <c r="AE41" s="269"/>
      <c r="AF41" s="267">
        <v>1484900</v>
      </c>
      <c r="AG41" s="269"/>
    </row>
    <row r="42" spans="1:33" s="39" customFormat="1" ht="24.75" customHeight="1">
      <c r="A42" s="65" t="s">
        <v>173</v>
      </c>
      <c r="B42" s="66" t="s">
        <v>172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90">
        <v>0</v>
      </c>
      <c r="J42" s="292"/>
      <c r="K42" s="292"/>
      <c r="L42" s="292"/>
      <c r="M42" s="292"/>
      <c r="N42" s="292"/>
      <c r="O42" s="292"/>
      <c r="P42" s="292"/>
      <c r="Q42" s="269"/>
      <c r="R42" s="292"/>
      <c r="S42" s="292"/>
      <c r="T42" s="292"/>
      <c r="U42" s="292"/>
      <c r="V42" s="292"/>
      <c r="W42" s="267">
        <v>0</v>
      </c>
      <c r="X42" s="267">
        <v>1537800</v>
      </c>
      <c r="Y42" s="269"/>
      <c r="Z42" s="267">
        <v>1963000</v>
      </c>
      <c r="AA42" s="267">
        <v>1963000</v>
      </c>
      <c r="AB42" s="269"/>
      <c r="AC42" s="267">
        <v>1963000</v>
      </c>
      <c r="AD42" s="267">
        <v>1963000</v>
      </c>
      <c r="AE42" s="269"/>
      <c r="AF42" s="267">
        <v>1963000</v>
      </c>
      <c r="AG42" s="269"/>
    </row>
    <row r="43" spans="1:33" s="40" customFormat="1" ht="20.25" customHeight="1">
      <c r="A43" s="22" t="s">
        <v>101</v>
      </c>
      <c r="B43" s="4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6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21"/>
      <c r="AD43" s="49"/>
      <c r="AE43" s="49"/>
      <c r="AF43" s="21"/>
      <c r="AG43" s="49"/>
    </row>
    <row r="44" spans="1:33" s="17" customFormat="1" ht="26.25" customHeight="1">
      <c r="A44" s="65" t="s">
        <v>104</v>
      </c>
      <c r="B44" s="66" t="s">
        <v>103</v>
      </c>
      <c r="C44" s="114"/>
      <c r="D44" s="114"/>
      <c r="E44" s="114"/>
      <c r="F44" s="114"/>
      <c r="G44" s="114"/>
      <c r="H44" s="114"/>
      <c r="I44" s="297"/>
      <c r="J44" s="297"/>
      <c r="K44" s="297"/>
      <c r="L44" s="297"/>
      <c r="M44" s="297"/>
      <c r="N44" s="297"/>
      <c r="O44" s="297"/>
      <c r="P44" s="297"/>
      <c r="Q44" s="298"/>
      <c r="R44" s="297"/>
      <c r="S44" s="297"/>
      <c r="T44" s="297"/>
      <c r="U44" s="297"/>
      <c r="V44" s="297"/>
      <c r="W44" s="267">
        <v>1469400</v>
      </c>
      <c r="X44" s="267">
        <v>1841772.5</v>
      </c>
      <c r="Y44" s="298"/>
      <c r="Z44" s="267">
        <v>1932465.4</v>
      </c>
      <c r="AA44" s="267">
        <v>1932465.4</v>
      </c>
      <c r="AB44" s="298"/>
      <c r="AC44" s="267">
        <v>1932465.4</v>
      </c>
      <c r="AD44" s="267">
        <v>1932465.4</v>
      </c>
      <c r="AE44" s="298"/>
      <c r="AF44" s="267">
        <v>1932465.4</v>
      </c>
      <c r="AG44" s="298"/>
    </row>
    <row r="45" spans="1:33" s="17" customFormat="1" ht="24.75" customHeight="1">
      <c r="A45" s="65" t="s">
        <v>112</v>
      </c>
      <c r="B45" s="66"/>
      <c r="C45" s="114"/>
      <c r="D45" s="114"/>
      <c r="E45" s="114"/>
      <c r="F45" s="114"/>
      <c r="G45" s="114"/>
      <c r="H45" s="114"/>
      <c r="I45" s="297"/>
      <c r="J45" s="297"/>
      <c r="K45" s="297"/>
      <c r="L45" s="297"/>
      <c r="M45" s="297"/>
      <c r="N45" s="297"/>
      <c r="O45" s="297"/>
      <c r="P45" s="297"/>
      <c r="Q45" s="298"/>
      <c r="R45" s="297"/>
      <c r="S45" s="297"/>
      <c r="T45" s="297"/>
      <c r="U45" s="297"/>
      <c r="V45" s="297"/>
      <c r="W45" s="267">
        <v>0</v>
      </c>
      <c r="X45" s="267">
        <v>0</v>
      </c>
      <c r="Y45" s="298"/>
      <c r="Z45" s="267">
        <v>234368</v>
      </c>
      <c r="AA45" s="267">
        <v>468735</v>
      </c>
      <c r="AB45" s="298"/>
      <c r="AC45" s="267">
        <v>468735</v>
      </c>
      <c r="AD45" s="267">
        <v>468735</v>
      </c>
      <c r="AE45" s="298"/>
      <c r="AF45" s="267">
        <v>468735</v>
      </c>
      <c r="AG45" s="298"/>
    </row>
    <row r="46" spans="1:33" s="17" customFormat="1" ht="24.75" customHeight="1">
      <c r="A46" s="65" t="s">
        <v>107</v>
      </c>
      <c r="B46" s="66" t="s">
        <v>106</v>
      </c>
      <c r="C46" s="114"/>
      <c r="D46" s="114"/>
      <c r="E46" s="114"/>
      <c r="F46" s="114"/>
      <c r="G46" s="114"/>
      <c r="H46" s="114"/>
      <c r="I46" s="297"/>
      <c r="J46" s="297"/>
      <c r="K46" s="297"/>
      <c r="L46" s="297"/>
      <c r="M46" s="297"/>
      <c r="N46" s="297"/>
      <c r="O46" s="297"/>
      <c r="P46" s="297"/>
      <c r="Q46" s="298"/>
      <c r="R46" s="297"/>
      <c r="S46" s="297"/>
      <c r="T46" s="297"/>
      <c r="U46" s="297"/>
      <c r="V46" s="297"/>
      <c r="W46" s="267">
        <v>1128600</v>
      </c>
      <c r="X46" s="267">
        <v>1224900</v>
      </c>
      <c r="Y46" s="298"/>
      <c r="Z46" s="267">
        <v>1241800</v>
      </c>
      <c r="AA46" s="267">
        <v>1241800</v>
      </c>
      <c r="AB46" s="298"/>
      <c r="AC46" s="267">
        <v>1241800</v>
      </c>
      <c r="AD46" s="267">
        <v>1241800</v>
      </c>
      <c r="AE46" s="298"/>
      <c r="AF46" s="267">
        <v>1241800</v>
      </c>
      <c r="AG46" s="298"/>
    </row>
    <row r="47" spans="1:33" s="39" customFormat="1" ht="24.75" customHeight="1">
      <c r="A47" s="67" t="s">
        <v>102</v>
      </c>
      <c r="B47" s="67" t="s">
        <v>75</v>
      </c>
      <c r="C47" s="33"/>
      <c r="D47" s="33"/>
      <c r="E47" s="33"/>
      <c r="F47" s="33"/>
      <c r="G47" s="33"/>
      <c r="H47" s="33"/>
      <c r="I47" s="293"/>
      <c r="J47" s="292"/>
      <c r="K47" s="292"/>
      <c r="L47" s="292"/>
      <c r="M47" s="292"/>
      <c r="N47" s="292"/>
      <c r="O47" s="292"/>
      <c r="P47" s="292"/>
      <c r="Q47" s="269"/>
      <c r="R47" s="292"/>
      <c r="S47" s="292"/>
      <c r="T47" s="292"/>
      <c r="U47" s="292"/>
      <c r="V47" s="292"/>
      <c r="W47" s="270">
        <v>359929</v>
      </c>
      <c r="X47" s="270">
        <v>721325</v>
      </c>
      <c r="Y47" s="299">
        <v>44.69199999999999</v>
      </c>
      <c r="Z47" s="270">
        <v>1942132</v>
      </c>
      <c r="AA47" s="270">
        <v>1942132</v>
      </c>
      <c r="AB47" s="269"/>
      <c r="AC47" s="270">
        <v>1942132</v>
      </c>
      <c r="AD47" s="270">
        <v>1942132</v>
      </c>
      <c r="AE47" s="268"/>
      <c r="AF47" s="270">
        <v>1942132</v>
      </c>
      <c r="AG47" s="274">
        <v>44.69199999999999</v>
      </c>
    </row>
    <row r="48" spans="1:33" s="40" customFormat="1" ht="20.25" customHeight="1">
      <c r="A48" s="22" t="s">
        <v>142</v>
      </c>
      <c r="B48" s="4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6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"/>
      <c r="AD48" s="49"/>
      <c r="AE48" s="49"/>
      <c r="AF48" s="21"/>
      <c r="AG48" s="49"/>
    </row>
    <row r="49" spans="1:33" s="39" customFormat="1" ht="24.75" customHeight="1">
      <c r="A49" s="82" t="s">
        <v>143</v>
      </c>
      <c r="B49" s="67" t="s">
        <v>145</v>
      </c>
      <c r="C49" s="32">
        <v>0</v>
      </c>
      <c r="D49" s="32">
        <v>0</v>
      </c>
      <c r="E49" s="32">
        <v>18000</v>
      </c>
      <c r="F49" s="32">
        <v>10000</v>
      </c>
      <c r="G49" s="32">
        <v>0</v>
      </c>
      <c r="H49" s="32">
        <v>0</v>
      </c>
      <c r="I49" s="270">
        <v>28000</v>
      </c>
      <c r="J49" s="48"/>
      <c r="K49" s="48"/>
      <c r="L49" s="48"/>
      <c r="M49" s="48"/>
      <c r="N49" s="48"/>
      <c r="O49" s="48"/>
      <c r="P49" s="48"/>
      <c r="Q49" s="47"/>
      <c r="R49" s="48"/>
      <c r="S49" s="48"/>
      <c r="T49" s="48"/>
      <c r="U49" s="48"/>
      <c r="V49" s="48"/>
      <c r="W49" s="33"/>
      <c r="X49" s="33"/>
      <c r="Y49" s="155"/>
      <c r="Z49" s="33"/>
      <c r="AA49" s="33"/>
      <c r="AB49" s="47"/>
      <c r="AC49" s="33"/>
      <c r="AD49" s="33"/>
      <c r="AE49" s="37"/>
      <c r="AF49" s="33"/>
      <c r="AG49" s="154"/>
    </row>
    <row r="50" spans="1:33" s="9" customFormat="1" ht="47.25" customHeight="1">
      <c r="A50" s="69" t="s">
        <v>179</v>
      </c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49"/>
      <c r="AD50" s="21"/>
      <c r="AE50" s="21"/>
      <c r="AF50" s="21"/>
      <c r="AG50" s="21"/>
    </row>
    <row r="51" spans="1:33" s="50" customFormat="1" ht="39" customHeight="1">
      <c r="A51" s="172" t="s">
        <v>180</v>
      </c>
      <c r="B51" s="173"/>
      <c r="C51" s="174">
        <f aca="true" t="shared" si="0" ref="C51:V51">C7+C15+C16+C22+C24+C26+C27+C30+C33+C38+C41+C44+C45+C46</f>
        <v>9928860</v>
      </c>
      <c r="D51" s="174">
        <f t="shared" si="0"/>
        <v>4285700</v>
      </c>
      <c r="E51" s="174">
        <f t="shared" si="0"/>
        <v>8040700</v>
      </c>
      <c r="F51" s="174">
        <f t="shared" si="0"/>
        <v>8638550</v>
      </c>
      <c r="G51" s="174">
        <f t="shared" si="0"/>
        <v>0</v>
      </c>
      <c r="H51" s="174">
        <f t="shared" si="0"/>
        <v>0</v>
      </c>
      <c r="I51" s="231">
        <f t="shared" si="0"/>
        <v>30893810</v>
      </c>
      <c r="J51" s="231">
        <f t="shared" si="0"/>
        <v>0</v>
      </c>
      <c r="K51" s="231">
        <f t="shared" si="0"/>
        <v>0</v>
      </c>
      <c r="L51" s="231">
        <f t="shared" si="0"/>
        <v>0</v>
      </c>
      <c r="M51" s="231">
        <f t="shared" si="0"/>
        <v>0</v>
      </c>
      <c r="N51" s="231">
        <f t="shared" si="0"/>
        <v>0</v>
      </c>
      <c r="O51" s="231">
        <f t="shared" si="0"/>
        <v>0</v>
      </c>
      <c r="P51" s="231">
        <f t="shared" si="0"/>
        <v>0</v>
      </c>
      <c r="Q51" s="231">
        <f t="shared" si="0"/>
        <v>0</v>
      </c>
      <c r="R51" s="231">
        <f t="shared" si="0"/>
        <v>0</v>
      </c>
      <c r="S51" s="231">
        <f t="shared" si="0"/>
        <v>0</v>
      </c>
      <c r="T51" s="231">
        <f t="shared" si="0"/>
        <v>0</v>
      </c>
      <c r="U51" s="231">
        <f t="shared" si="0"/>
        <v>0</v>
      </c>
      <c r="V51" s="231">
        <f t="shared" si="0"/>
        <v>0</v>
      </c>
      <c r="W51" s="231">
        <f>W7+W15+W16+W22+W24+W26+W27+W30+W33+W38+W41+W44+W45+W46</f>
        <v>5869683.333333334</v>
      </c>
      <c r="X51" s="231">
        <f>X7+X15+X16+X22+X24+X26+X27+X30+X33+X38+X41+X44+X45+X46</f>
        <v>14028972.5</v>
      </c>
      <c r="Y51" s="231"/>
      <c r="Z51" s="231">
        <f>Z7+Z15+Z16+Z22+Z24+Z26+Z27+Z30+Z33+Z38+Z41+Z44+Z45+Z46</f>
        <v>17076033.4</v>
      </c>
      <c r="AA51" s="231">
        <f>AA7+AA15+AA16+AA22+AA24+AA26+AA27+AA30+AA33+AA38+AA41+AA44+AA45+AA46</f>
        <v>18643700.4</v>
      </c>
      <c r="AB51" s="231"/>
      <c r="AC51" s="231">
        <f>AC7+AC15+AC16+AC22+AC24+AC26+AC27+AC30+AC33+AC38+AC41+AC44+AC45+AC46</f>
        <v>18643700.4</v>
      </c>
      <c r="AD51" s="231">
        <f>AD7+AD15+AD16+AD22+AD24+AD26+AD27+AD30+AD33+AD38+AD41+AD44+AD45+AD46</f>
        <v>18643700.4</v>
      </c>
      <c r="AE51" s="231"/>
      <c r="AF51" s="231">
        <f>AF7+AF15+AF16+AF22+AF24+AF26+AF27+AF30+AF33+AF38+AF41+AF44+AF45+AF46</f>
        <v>18643700.4</v>
      </c>
      <c r="AG51" s="231"/>
    </row>
    <row r="52" spans="1:33" s="50" customFormat="1" ht="39" customHeight="1">
      <c r="A52" s="172" t="s">
        <v>181</v>
      </c>
      <c r="B52" s="173"/>
      <c r="C52" s="174">
        <f>C8+C9+C28+C31+C34+C42</f>
        <v>0</v>
      </c>
      <c r="D52" s="174">
        <f aca="true" t="shared" si="1" ref="D52:AF52">D8+D9+D28+D31+D34+D42</f>
        <v>3081550</v>
      </c>
      <c r="E52" s="174">
        <f t="shared" si="1"/>
        <v>0</v>
      </c>
      <c r="F52" s="174">
        <f t="shared" si="1"/>
        <v>0</v>
      </c>
      <c r="G52" s="174">
        <f t="shared" si="1"/>
        <v>0</v>
      </c>
      <c r="H52" s="174">
        <f t="shared" si="1"/>
        <v>0</v>
      </c>
      <c r="I52" s="231">
        <f t="shared" si="1"/>
        <v>3056550</v>
      </c>
      <c r="J52" s="231">
        <f t="shared" si="1"/>
        <v>0</v>
      </c>
      <c r="K52" s="231">
        <f t="shared" si="1"/>
        <v>0</v>
      </c>
      <c r="L52" s="231">
        <f t="shared" si="1"/>
        <v>0</v>
      </c>
      <c r="M52" s="231">
        <f t="shared" si="1"/>
        <v>0</v>
      </c>
      <c r="N52" s="231">
        <f t="shared" si="1"/>
        <v>0</v>
      </c>
      <c r="O52" s="231">
        <f t="shared" si="1"/>
        <v>0</v>
      </c>
      <c r="P52" s="231">
        <f t="shared" si="1"/>
        <v>0</v>
      </c>
      <c r="Q52" s="231">
        <f t="shared" si="1"/>
        <v>0</v>
      </c>
      <c r="R52" s="231">
        <f t="shared" si="1"/>
        <v>0</v>
      </c>
      <c r="S52" s="231">
        <f t="shared" si="1"/>
        <v>0</v>
      </c>
      <c r="T52" s="231">
        <f t="shared" si="1"/>
        <v>0</v>
      </c>
      <c r="U52" s="231">
        <f t="shared" si="1"/>
        <v>0</v>
      </c>
      <c r="V52" s="231">
        <f t="shared" si="1"/>
        <v>0</v>
      </c>
      <c r="W52" s="231">
        <f t="shared" si="1"/>
        <v>300000</v>
      </c>
      <c r="X52" s="231">
        <f t="shared" si="1"/>
        <v>5683900</v>
      </c>
      <c r="Y52" s="231"/>
      <c r="Z52" s="231">
        <f t="shared" si="1"/>
        <v>8513700</v>
      </c>
      <c r="AA52" s="231">
        <f t="shared" si="1"/>
        <v>8703700</v>
      </c>
      <c r="AB52" s="231"/>
      <c r="AC52" s="231">
        <f t="shared" si="1"/>
        <v>8703700</v>
      </c>
      <c r="AD52" s="231">
        <f t="shared" si="1"/>
        <v>8703700</v>
      </c>
      <c r="AE52" s="231"/>
      <c r="AF52" s="231">
        <f t="shared" si="1"/>
        <v>8703700</v>
      </c>
      <c r="AG52" s="231"/>
    </row>
    <row r="53" spans="1:33" s="50" customFormat="1" ht="48" customHeight="1">
      <c r="A53" s="179" t="s">
        <v>182</v>
      </c>
      <c r="B53" s="71"/>
      <c r="C53" s="169">
        <f>SUM(C51:C52)</f>
        <v>9928860</v>
      </c>
      <c r="D53" s="169">
        <f aca="true" t="shared" si="2" ref="D53:AF53">SUM(D51:D52)</f>
        <v>7367250</v>
      </c>
      <c r="E53" s="169">
        <f t="shared" si="2"/>
        <v>8040700</v>
      </c>
      <c r="F53" s="169">
        <f t="shared" si="2"/>
        <v>8638550</v>
      </c>
      <c r="G53" s="169">
        <f t="shared" si="2"/>
        <v>0</v>
      </c>
      <c r="H53" s="169">
        <f t="shared" si="2"/>
        <v>0</v>
      </c>
      <c r="I53" s="304">
        <f t="shared" si="2"/>
        <v>33950360</v>
      </c>
      <c r="J53" s="304">
        <f t="shared" si="2"/>
        <v>0</v>
      </c>
      <c r="K53" s="304">
        <f t="shared" si="2"/>
        <v>0</v>
      </c>
      <c r="L53" s="304">
        <f t="shared" si="2"/>
        <v>0</v>
      </c>
      <c r="M53" s="304">
        <f t="shared" si="2"/>
        <v>0</v>
      </c>
      <c r="N53" s="304">
        <f t="shared" si="2"/>
        <v>0</v>
      </c>
      <c r="O53" s="304">
        <f t="shared" si="2"/>
        <v>0</v>
      </c>
      <c r="P53" s="304">
        <f t="shared" si="2"/>
        <v>0</v>
      </c>
      <c r="Q53" s="304">
        <f t="shared" si="2"/>
        <v>0</v>
      </c>
      <c r="R53" s="304">
        <f t="shared" si="2"/>
        <v>0</v>
      </c>
      <c r="S53" s="304">
        <f t="shared" si="2"/>
        <v>0</v>
      </c>
      <c r="T53" s="304">
        <f t="shared" si="2"/>
        <v>0</v>
      </c>
      <c r="U53" s="304">
        <f t="shared" si="2"/>
        <v>0</v>
      </c>
      <c r="V53" s="304">
        <f t="shared" si="2"/>
        <v>0</v>
      </c>
      <c r="W53" s="304">
        <f t="shared" si="2"/>
        <v>6169683.333333334</v>
      </c>
      <c r="X53" s="304">
        <f t="shared" si="2"/>
        <v>19712872.5</v>
      </c>
      <c r="Y53" s="304"/>
      <c r="Z53" s="304">
        <f t="shared" si="2"/>
        <v>25589733.4</v>
      </c>
      <c r="AA53" s="304">
        <f t="shared" si="2"/>
        <v>27347400.4</v>
      </c>
      <c r="AB53" s="304"/>
      <c r="AC53" s="304">
        <f t="shared" si="2"/>
        <v>27347400.4</v>
      </c>
      <c r="AD53" s="304">
        <f t="shared" si="2"/>
        <v>27347400.4</v>
      </c>
      <c r="AE53" s="304"/>
      <c r="AF53" s="304">
        <f t="shared" si="2"/>
        <v>27347400.4</v>
      </c>
      <c r="AG53" s="304"/>
    </row>
    <row r="54" spans="1:33" s="51" customFormat="1" ht="44.25" customHeight="1">
      <c r="A54" s="175" t="s">
        <v>183</v>
      </c>
      <c r="B54" s="176"/>
      <c r="C54" s="177">
        <f>C10+C11+C17+C18+C19+C35+C36+C47+C49</f>
        <v>3472000</v>
      </c>
      <c r="D54" s="177">
        <f>D10+D11+D17+D18+D19+D35+D36+D47+D49</f>
        <v>8365000</v>
      </c>
      <c r="E54" s="177">
        <f>E10+E11+E17+E18+E19+E35+E36+E47+E49</f>
        <v>23108000</v>
      </c>
      <c r="F54" s="177">
        <f>F10+F11+F17+F18+F19+F35+F36+F47+F49</f>
        <v>18933000</v>
      </c>
      <c r="G54" s="177">
        <f>G10+G11+G17+G18+G19+G35+G36+G47+G49</f>
        <v>2377000</v>
      </c>
      <c r="H54" s="177"/>
      <c r="I54" s="236">
        <f>I10+I11+I17+I18+I19+I35+I36+I47+I49</f>
        <v>56255000</v>
      </c>
      <c r="J54" s="236">
        <f aca="true" t="shared" si="3" ref="J54:AD54">J10+J11+J17+J18+J19+J35+J36+J47</f>
        <v>400000</v>
      </c>
      <c r="K54" s="236">
        <f t="shared" si="3"/>
        <v>790000</v>
      </c>
      <c r="L54" s="236">
        <f t="shared" si="3"/>
        <v>3470000</v>
      </c>
      <c r="M54" s="236">
        <f t="shared" si="3"/>
        <v>2345000</v>
      </c>
      <c r="N54" s="236">
        <f t="shared" si="3"/>
        <v>264000</v>
      </c>
      <c r="O54" s="236">
        <f t="shared" si="3"/>
        <v>0</v>
      </c>
      <c r="P54" s="236">
        <f t="shared" si="3"/>
        <v>7269000</v>
      </c>
      <c r="Q54" s="236">
        <f t="shared" si="3"/>
        <v>85000</v>
      </c>
      <c r="R54" s="236">
        <f t="shared" si="3"/>
        <v>0</v>
      </c>
      <c r="S54" s="236">
        <f t="shared" si="3"/>
        <v>0</v>
      </c>
      <c r="T54" s="236">
        <f t="shared" si="3"/>
        <v>0</v>
      </c>
      <c r="U54" s="236">
        <f t="shared" si="3"/>
        <v>0</v>
      </c>
      <c r="V54" s="236">
        <f t="shared" si="3"/>
        <v>4636500</v>
      </c>
      <c r="W54" s="236">
        <f t="shared" si="3"/>
        <v>744901.7333333333</v>
      </c>
      <c r="X54" s="236">
        <f t="shared" si="3"/>
        <v>1610726.1666666667</v>
      </c>
      <c r="Y54" s="264">
        <f t="shared" si="3"/>
        <v>78.9152</v>
      </c>
      <c r="Z54" s="236">
        <f t="shared" si="3"/>
        <v>5536676.375333333</v>
      </c>
      <c r="AA54" s="236">
        <f t="shared" si="3"/>
        <v>12595867.270133333</v>
      </c>
      <c r="AB54" s="264">
        <f t="shared" si="3"/>
        <v>257.6665</v>
      </c>
      <c r="AC54" s="236">
        <f>AC10+AC11+AC17+AC18+AC19+AC35+AC36+AC47</f>
        <v>17821149.5528</v>
      </c>
      <c r="AD54" s="236">
        <f t="shared" si="3"/>
        <v>18805180.5528</v>
      </c>
      <c r="AE54" s="264">
        <f>AE10+AE11+AE17+AE18+AE19+AE35+AE36+AE47</f>
        <v>0</v>
      </c>
      <c r="AF54" s="236">
        <f>AF10+AF11+AF17+AF18+AF19+AF35+AF36+AF47</f>
        <v>18805180.5528</v>
      </c>
      <c r="AG54" s="264">
        <f>AG10+AG11+AG17+AG18+AG19+AG35+AG36+AG47</f>
        <v>336.5817</v>
      </c>
    </row>
    <row r="55" spans="1:33" s="51" customFormat="1" ht="39" customHeight="1">
      <c r="A55" s="175" t="s">
        <v>184</v>
      </c>
      <c r="B55" s="176"/>
      <c r="C55" s="177">
        <f>C12+C13+C20</f>
        <v>0</v>
      </c>
      <c r="D55" s="177">
        <f aca="true" t="shared" si="4" ref="D55:AG55">D12+D13+D20</f>
        <v>3596000</v>
      </c>
      <c r="E55" s="177">
        <f t="shared" si="4"/>
        <v>15000</v>
      </c>
      <c r="F55" s="177">
        <f t="shared" si="4"/>
        <v>0</v>
      </c>
      <c r="G55" s="177">
        <f t="shared" si="4"/>
        <v>0</v>
      </c>
      <c r="H55" s="177">
        <f t="shared" si="4"/>
        <v>0</v>
      </c>
      <c r="I55" s="236">
        <f t="shared" si="4"/>
        <v>3611000</v>
      </c>
      <c r="J55" s="236">
        <f t="shared" si="4"/>
        <v>0</v>
      </c>
      <c r="K55" s="236">
        <f t="shared" si="4"/>
        <v>0</v>
      </c>
      <c r="L55" s="236">
        <f t="shared" si="4"/>
        <v>0</v>
      </c>
      <c r="M55" s="236">
        <f t="shared" si="4"/>
        <v>0</v>
      </c>
      <c r="N55" s="236">
        <f t="shared" si="4"/>
        <v>0</v>
      </c>
      <c r="O55" s="236">
        <f t="shared" si="4"/>
        <v>0</v>
      </c>
      <c r="P55" s="236">
        <f t="shared" si="4"/>
        <v>0</v>
      </c>
      <c r="Q55" s="236">
        <f t="shared" si="4"/>
        <v>262000</v>
      </c>
      <c r="R55" s="236">
        <f t="shared" si="4"/>
        <v>0</v>
      </c>
      <c r="S55" s="236">
        <f t="shared" si="4"/>
        <v>0</v>
      </c>
      <c r="T55" s="236">
        <f t="shared" si="4"/>
        <v>0</v>
      </c>
      <c r="U55" s="236">
        <f t="shared" si="4"/>
        <v>0</v>
      </c>
      <c r="V55" s="236">
        <f t="shared" si="4"/>
        <v>0</v>
      </c>
      <c r="W55" s="236">
        <f t="shared" si="4"/>
        <v>0</v>
      </c>
      <c r="X55" s="236">
        <f t="shared" si="4"/>
        <v>2191997.066666667</v>
      </c>
      <c r="Y55" s="301">
        <f t="shared" si="4"/>
        <v>0</v>
      </c>
      <c r="Z55" s="236">
        <f t="shared" si="4"/>
        <v>4792070.486666666</v>
      </c>
      <c r="AA55" s="236">
        <f t="shared" si="4"/>
        <v>4867622.08</v>
      </c>
      <c r="AB55" s="301">
        <f t="shared" si="4"/>
        <v>0</v>
      </c>
      <c r="AC55" s="236">
        <f t="shared" si="4"/>
        <v>4867622.08</v>
      </c>
      <c r="AD55" s="236">
        <f t="shared" si="4"/>
        <v>4867622.08</v>
      </c>
      <c r="AE55" s="264">
        <f t="shared" si="4"/>
        <v>0</v>
      </c>
      <c r="AF55" s="236">
        <f t="shared" si="4"/>
        <v>4867622.08</v>
      </c>
      <c r="AG55" s="264">
        <f t="shared" si="4"/>
        <v>84.5977</v>
      </c>
    </row>
    <row r="56" spans="1:33" s="51" customFormat="1" ht="45" customHeight="1">
      <c r="A56" s="180" t="s">
        <v>185</v>
      </c>
      <c r="B56" s="178"/>
      <c r="C56" s="162">
        <f>SUM(C54:C55)</f>
        <v>3472000</v>
      </c>
      <c r="D56" s="162">
        <f aca="true" t="shared" si="5" ref="D56:AG56">SUM(D54:D55)</f>
        <v>11961000</v>
      </c>
      <c r="E56" s="162">
        <f t="shared" si="5"/>
        <v>23123000</v>
      </c>
      <c r="F56" s="162">
        <f t="shared" si="5"/>
        <v>18933000</v>
      </c>
      <c r="G56" s="162">
        <f t="shared" si="5"/>
        <v>2377000</v>
      </c>
      <c r="H56" s="162">
        <f t="shared" si="5"/>
        <v>0</v>
      </c>
      <c r="I56" s="242">
        <f t="shared" si="5"/>
        <v>59866000</v>
      </c>
      <c r="J56" s="242">
        <f t="shared" si="5"/>
        <v>400000</v>
      </c>
      <c r="K56" s="242">
        <f t="shared" si="5"/>
        <v>790000</v>
      </c>
      <c r="L56" s="242">
        <f t="shared" si="5"/>
        <v>3470000</v>
      </c>
      <c r="M56" s="242">
        <f t="shared" si="5"/>
        <v>2345000</v>
      </c>
      <c r="N56" s="242">
        <f t="shared" si="5"/>
        <v>264000</v>
      </c>
      <c r="O56" s="242">
        <f t="shared" si="5"/>
        <v>0</v>
      </c>
      <c r="P56" s="242">
        <f t="shared" si="5"/>
        <v>7269000</v>
      </c>
      <c r="Q56" s="242">
        <f t="shared" si="5"/>
        <v>347000</v>
      </c>
      <c r="R56" s="242">
        <f t="shared" si="5"/>
        <v>0</v>
      </c>
      <c r="S56" s="242">
        <f t="shared" si="5"/>
        <v>0</v>
      </c>
      <c r="T56" s="242">
        <f t="shared" si="5"/>
        <v>0</v>
      </c>
      <c r="U56" s="242">
        <f t="shared" si="5"/>
        <v>0</v>
      </c>
      <c r="V56" s="242">
        <f t="shared" si="5"/>
        <v>4636500</v>
      </c>
      <c r="W56" s="242">
        <f t="shared" si="5"/>
        <v>744901.7333333333</v>
      </c>
      <c r="X56" s="242">
        <f t="shared" si="5"/>
        <v>3802723.2333333334</v>
      </c>
      <c r="Y56" s="301">
        <f t="shared" si="5"/>
        <v>78.9152</v>
      </c>
      <c r="Z56" s="242">
        <f t="shared" si="5"/>
        <v>10328746.862</v>
      </c>
      <c r="AA56" s="242">
        <f t="shared" si="5"/>
        <v>17463489.350133333</v>
      </c>
      <c r="AB56" s="301">
        <f t="shared" si="5"/>
        <v>257.6665</v>
      </c>
      <c r="AC56" s="242">
        <f t="shared" si="5"/>
        <v>22688771.632799998</v>
      </c>
      <c r="AD56" s="242">
        <f t="shared" si="5"/>
        <v>23672802.632799998</v>
      </c>
      <c r="AE56" s="302">
        <f t="shared" si="5"/>
        <v>0</v>
      </c>
      <c r="AF56" s="242">
        <f t="shared" si="5"/>
        <v>23672802.632799998</v>
      </c>
      <c r="AG56" s="302">
        <f t="shared" si="5"/>
        <v>421.1794</v>
      </c>
    </row>
    <row r="57" spans="1:33" s="59" customFormat="1" ht="72.75" customHeight="1">
      <c r="A57" s="112" t="s">
        <v>177</v>
      </c>
      <c r="B57" s="72"/>
      <c r="C57" s="115">
        <f aca="true" t="shared" si="6" ref="C57:AG57">C53+C56</f>
        <v>13400860</v>
      </c>
      <c r="D57" s="115">
        <f t="shared" si="6"/>
        <v>19328250</v>
      </c>
      <c r="E57" s="115">
        <f t="shared" si="6"/>
        <v>31163700</v>
      </c>
      <c r="F57" s="115">
        <f t="shared" si="6"/>
        <v>27571550</v>
      </c>
      <c r="G57" s="115">
        <f t="shared" si="6"/>
        <v>2377000</v>
      </c>
      <c r="H57" s="115">
        <f t="shared" si="6"/>
        <v>0</v>
      </c>
      <c r="I57" s="229">
        <f t="shared" si="6"/>
        <v>93816360</v>
      </c>
      <c r="J57" s="229">
        <f t="shared" si="6"/>
        <v>400000</v>
      </c>
      <c r="K57" s="229">
        <f t="shared" si="6"/>
        <v>790000</v>
      </c>
      <c r="L57" s="229">
        <f t="shared" si="6"/>
        <v>3470000</v>
      </c>
      <c r="M57" s="229">
        <f t="shared" si="6"/>
        <v>2345000</v>
      </c>
      <c r="N57" s="229">
        <f t="shared" si="6"/>
        <v>264000</v>
      </c>
      <c r="O57" s="229">
        <f t="shared" si="6"/>
        <v>0</v>
      </c>
      <c r="P57" s="229">
        <f t="shared" si="6"/>
        <v>7269000</v>
      </c>
      <c r="Q57" s="229">
        <f t="shared" si="6"/>
        <v>347000</v>
      </c>
      <c r="R57" s="229">
        <f t="shared" si="6"/>
        <v>0</v>
      </c>
      <c r="S57" s="229">
        <f t="shared" si="6"/>
        <v>0</v>
      </c>
      <c r="T57" s="229">
        <f t="shared" si="6"/>
        <v>0</v>
      </c>
      <c r="U57" s="229">
        <f t="shared" si="6"/>
        <v>0</v>
      </c>
      <c r="V57" s="229">
        <f t="shared" si="6"/>
        <v>4636500</v>
      </c>
      <c r="W57" s="229">
        <f t="shared" si="6"/>
        <v>6914585.066666667</v>
      </c>
      <c r="X57" s="229">
        <f t="shared" si="6"/>
        <v>23515595.733333334</v>
      </c>
      <c r="Y57" s="303">
        <f t="shared" si="6"/>
        <v>78.9152</v>
      </c>
      <c r="Z57" s="229">
        <f t="shared" si="6"/>
        <v>35918480.261999995</v>
      </c>
      <c r="AA57" s="229">
        <f t="shared" si="6"/>
        <v>44810889.750133336</v>
      </c>
      <c r="AB57" s="303">
        <f t="shared" si="6"/>
        <v>257.6665</v>
      </c>
      <c r="AC57" s="229">
        <f t="shared" si="6"/>
        <v>50036172.0328</v>
      </c>
      <c r="AD57" s="229">
        <f t="shared" si="6"/>
        <v>51020203.0328</v>
      </c>
      <c r="AE57" s="303">
        <f t="shared" si="6"/>
        <v>0</v>
      </c>
      <c r="AF57" s="229">
        <f t="shared" si="6"/>
        <v>51020203.0328</v>
      </c>
      <c r="AG57" s="303">
        <f t="shared" si="6"/>
        <v>421.1794</v>
      </c>
    </row>
    <row r="58" spans="1:33" s="9" customFormat="1" ht="41.25" customHeight="1">
      <c r="A58" s="74" t="s">
        <v>201</v>
      </c>
      <c r="B58" s="66"/>
      <c r="C58" s="7"/>
      <c r="D58" s="11"/>
      <c r="E58" s="7"/>
      <c r="F58" s="7"/>
      <c r="G58" s="7"/>
      <c r="H58" s="7"/>
      <c r="I58" s="254">
        <v>-3962680</v>
      </c>
      <c r="J58" s="290"/>
      <c r="K58" s="290"/>
      <c r="L58" s="290"/>
      <c r="M58" s="290"/>
      <c r="N58" s="290"/>
      <c r="O58" s="290"/>
      <c r="P58" s="233"/>
      <c r="Q58" s="267"/>
      <c r="R58" s="290"/>
      <c r="S58" s="290"/>
      <c r="T58" s="290"/>
      <c r="U58" s="290"/>
      <c r="V58" s="233"/>
      <c r="W58" s="233"/>
      <c r="X58" s="254">
        <v>-1268550</v>
      </c>
      <c r="Y58" s="290"/>
      <c r="Z58" s="254">
        <v>-1268550</v>
      </c>
      <c r="AA58" s="254">
        <v>-1268550</v>
      </c>
      <c r="AB58" s="290"/>
      <c r="AC58" s="254">
        <v>-1268550</v>
      </c>
      <c r="AD58" s="254">
        <v>-1268550</v>
      </c>
      <c r="AE58" s="290"/>
      <c r="AF58" s="254">
        <v>-1268550</v>
      </c>
      <c r="AG58" s="233"/>
    </row>
    <row r="59" spans="1:33" s="59" customFormat="1" ht="75" customHeight="1">
      <c r="A59" s="112" t="s">
        <v>177</v>
      </c>
      <c r="B59" s="72"/>
      <c r="C59" s="115">
        <f aca="true" t="shared" si="7" ref="C59:H59">C55+C58</f>
        <v>0</v>
      </c>
      <c r="D59" s="115">
        <f t="shared" si="7"/>
        <v>3596000</v>
      </c>
      <c r="E59" s="115">
        <f t="shared" si="7"/>
        <v>15000</v>
      </c>
      <c r="F59" s="115">
        <f t="shared" si="7"/>
        <v>0</v>
      </c>
      <c r="G59" s="115">
        <f t="shared" si="7"/>
        <v>0</v>
      </c>
      <c r="H59" s="115">
        <f t="shared" si="7"/>
        <v>0</v>
      </c>
      <c r="I59" s="300">
        <f>SUM(I57:I58)</f>
        <v>89853680</v>
      </c>
      <c r="J59" s="300">
        <f aca="true" t="shared" si="8" ref="J59:AF59">SUM(J57:J58)</f>
        <v>400000</v>
      </c>
      <c r="K59" s="300">
        <f t="shared" si="8"/>
        <v>790000</v>
      </c>
      <c r="L59" s="300">
        <f t="shared" si="8"/>
        <v>3470000</v>
      </c>
      <c r="M59" s="300">
        <f t="shared" si="8"/>
        <v>2345000</v>
      </c>
      <c r="N59" s="300">
        <f t="shared" si="8"/>
        <v>264000</v>
      </c>
      <c r="O59" s="300">
        <f t="shared" si="8"/>
        <v>0</v>
      </c>
      <c r="P59" s="300"/>
      <c r="Q59" s="300"/>
      <c r="R59" s="300"/>
      <c r="S59" s="300"/>
      <c r="T59" s="300"/>
      <c r="U59" s="300"/>
      <c r="V59" s="300"/>
      <c r="W59" s="300"/>
      <c r="X59" s="300">
        <f t="shared" si="8"/>
        <v>22247045.733333334</v>
      </c>
      <c r="Y59" s="300">
        <f t="shared" si="8"/>
        <v>78.9152</v>
      </c>
      <c r="Z59" s="300">
        <f t="shared" si="8"/>
        <v>34649930.261999995</v>
      </c>
      <c r="AA59" s="300">
        <f t="shared" si="8"/>
        <v>43542339.750133336</v>
      </c>
      <c r="AB59" s="300">
        <f t="shared" si="8"/>
        <v>257.6665</v>
      </c>
      <c r="AC59" s="300">
        <f t="shared" si="8"/>
        <v>48767622.0328</v>
      </c>
      <c r="AD59" s="300">
        <f t="shared" si="8"/>
        <v>49751653.0328</v>
      </c>
      <c r="AE59" s="300">
        <f t="shared" si="8"/>
        <v>0</v>
      </c>
      <c r="AF59" s="300">
        <f t="shared" si="8"/>
        <v>49751653.0328</v>
      </c>
      <c r="AG59" s="300"/>
    </row>
    <row r="60" spans="1:33" s="9" customFormat="1" ht="24.75" customHeight="1">
      <c r="A60" s="65"/>
      <c r="B60" s="66"/>
      <c r="C60" s="7" t="s">
        <v>138</v>
      </c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43"/>
      <c r="AD60" s="7"/>
      <c r="AE60" s="7"/>
      <c r="AF60" s="7"/>
      <c r="AG60" s="7"/>
    </row>
    <row r="61" spans="1:33" s="9" customFormat="1" ht="33" customHeight="1">
      <c r="A61" s="69" t="s">
        <v>70</v>
      </c>
      <c r="B61" s="6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s="54" customFormat="1" ht="36.75" customHeight="1">
      <c r="A62" s="74" t="s">
        <v>118</v>
      </c>
      <c r="B62" s="75" t="s">
        <v>73</v>
      </c>
      <c r="C62" s="3">
        <v>8783650</v>
      </c>
      <c r="D62" s="3">
        <v>7759480</v>
      </c>
      <c r="E62" s="3">
        <v>8265698</v>
      </c>
      <c r="F62" s="3">
        <v>8638550</v>
      </c>
      <c r="G62" s="3">
        <v>0</v>
      </c>
      <c r="H62" s="3"/>
      <c r="I62" s="233">
        <v>33447378</v>
      </c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>
        <v>12741700</v>
      </c>
      <c r="X62" s="233">
        <v>18622273</v>
      </c>
      <c r="Y62" s="233"/>
      <c r="Z62" s="233">
        <v>21033633</v>
      </c>
      <c r="AA62" s="233">
        <v>22608500</v>
      </c>
      <c r="AB62" s="233"/>
      <c r="AC62" s="233">
        <v>22608500</v>
      </c>
      <c r="AD62" s="233">
        <v>22608500</v>
      </c>
      <c r="AE62" s="233"/>
      <c r="AF62" s="233">
        <v>22608500</v>
      </c>
      <c r="AG62" s="233"/>
    </row>
    <row r="63" spans="1:33" s="54" customFormat="1" ht="38.25" customHeight="1">
      <c r="A63" s="98" t="s">
        <v>71</v>
      </c>
      <c r="B63" s="75" t="s">
        <v>73</v>
      </c>
      <c r="C63" s="86">
        <v>4022500</v>
      </c>
      <c r="D63" s="86">
        <v>8282500</v>
      </c>
      <c r="E63" s="86">
        <v>24940000</v>
      </c>
      <c r="F63" s="86">
        <v>19620000</v>
      </c>
      <c r="G63" s="86">
        <v>2497000</v>
      </c>
      <c r="H63" s="86"/>
      <c r="I63" s="241">
        <v>59362000</v>
      </c>
      <c r="J63" s="241">
        <v>400000</v>
      </c>
      <c r="K63" s="241">
        <v>790000</v>
      </c>
      <c r="L63" s="241">
        <v>3470000</v>
      </c>
      <c r="M63" s="241">
        <v>2344000</v>
      </c>
      <c r="N63" s="241">
        <v>265000</v>
      </c>
      <c r="O63" s="241">
        <v>0</v>
      </c>
      <c r="P63" s="241">
        <v>7269000</v>
      </c>
      <c r="Q63" s="241">
        <v>6005000</v>
      </c>
      <c r="R63" s="249">
        <v>0</v>
      </c>
      <c r="S63" s="305">
        <v>1720000</v>
      </c>
      <c r="T63" s="305">
        <v>1835000</v>
      </c>
      <c r="U63" s="305">
        <v>1590000</v>
      </c>
      <c r="V63" s="305">
        <v>5145000</v>
      </c>
      <c r="W63" s="241">
        <v>1312077</v>
      </c>
      <c r="X63" s="241">
        <v>2709142</v>
      </c>
      <c r="Y63" s="249">
        <v>82.8432</v>
      </c>
      <c r="Z63" s="241">
        <v>11198577</v>
      </c>
      <c r="AA63" s="241">
        <v>19251358</v>
      </c>
      <c r="AB63" s="249">
        <v>257.6665</v>
      </c>
      <c r="AC63" s="241">
        <v>19251358</v>
      </c>
      <c r="AD63" s="233">
        <v>19251358</v>
      </c>
      <c r="AE63" s="249">
        <v>0</v>
      </c>
      <c r="AF63" s="241">
        <v>19251358</v>
      </c>
      <c r="AG63" s="249">
        <v>340.5097</v>
      </c>
    </row>
    <row r="64" spans="1:33" s="4" customFormat="1" ht="49.5" customHeight="1">
      <c r="A64" s="74" t="s">
        <v>15</v>
      </c>
      <c r="B64" s="75" t="s">
        <v>73</v>
      </c>
      <c r="C64" s="3">
        <v>750000</v>
      </c>
      <c r="D64" s="3">
        <v>750000</v>
      </c>
      <c r="E64" s="3">
        <v>0</v>
      </c>
      <c r="F64" s="3">
        <v>0</v>
      </c>
      <c r="G64" s="3">
        <v>0</v>
      </c>
      <c r="H64" s="3"/>
      <c r="I64" s="233">
        <v>1500000</v>
      </c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33">
        <v>1500000</v>
      </c>
      <c r="X64" s="233">
        <v>2500000</v>
      </c>
      <c r="Y64" s="254"/>
      <c r="Z64" s="233">
        <v>2500000</v>
      </c>
      <c r="AA64" s="233">
        <v>2500000</v>
      </c>
      <c r="AB64" s="254"/>
      <c r="AC64" s="233">
        <v>2500000</v>
      </c>
      <c r="AD64" s="233">
        <v>2500000</v>
      </c>
      <c r="AE64" s="254"/>
      <c r="AF64" s="233">
        <v>2500000</v>
      </c>
      <c r="AG64" s="254"/>
    </row>
    <row r="65" spans="1:33" s="6" customFormat="1" ht="45" customHeight="1">
      <c r="A65" s="76" t="s">
        <v>72</v>
      </c>
      <c r="B65" s="75" t="s">
        <v>73</v>
      </c>
      <c r="C65" s="12">
        <f aca="true" t="shared" si="9" ref="C65:AG65">SUM(C62:C64)</f>
        <v>13556150</v>
      </c>
      <c r="D65" s="12">
        <f t="shared" si="9"/>
        <v>16791980</v>
      </c>
      <c r="E65" s="12">
        <f t="shared" si="9"/>
        <v>33205698</v>
      </c>
      <c r="F65" s="12">
        <f t="shared" si="9"/>
        <v>28258550</v>
      </c>
      <c r="G65" s="12">
        <f t="shared" si="9"/>
        <v>2497000</v>
      </c>
      <c r="H65" s="12"/>
      <c r="I65" s="160">
        <f t="shared" si="9"/>
        <v>94309378</v>
      </c>
      <c r="J65" s="160">
        <f t="shared" si="9"/>
        <v>400000</v>
      </c>
      <c r="K65" s="160">
        <f t="shared" si="9"/>
        <v>790000</v>
      </c>
      <c r="L65" s="160">
        <f t="shared" si="9"/>
        <v>3470000</v>
      </c>
      <c r="M65" s="160">
        <f t="shared" si="9"/>
        <v>2344000</v>
      </c>
      <c r="N65" s="160">
        <f t="shared" si="9"/>
        <v>265000</v>
      </c>
      <c r="O65" s="160">
        <f t="shared" si="9"/>
        <v>0</v>
      </c>
      <c r="P65" s="160">
        <f t="shared" si="9"/>
        <v>7269000</v>
      </c>
      <c r="Q65" s="160">
        <f t="shared" si="9"/>
        <v>6005000</v>
      </c>
      <c r="R65" s="160">
        <f t="shared" si="9"/>
        <v>0</v>
      </c>
      <c r="S65" s="160">
        <f t="shared" si="9"/>
        <v>1720000</v>
      </c>
      <c r="T65" s="160">
        <f t="shared" si="9"/>
        <v>1835000</v>
      </c>
      <c r="U65" s="160">
        <f t="shared" si="9"/>
        <v>1590000</v>
      </c>
      <c r="V65" s="160">
        <f t="shared" si="9"/>
        <v>5145000</v>
      </c>
      <c r="W65" s="160">
        <f t="shared" si="9"/>
        <v>15553777</v>
      </c>
      <c r="X65" s="160">
        <f t="shared" si="9"/>
        <v>23831415</v>
      </c>
      <c r="Y65" s="250">
        <f t="shared" si="9"/>
        <v>82.8432</v>
      </c>
      <c r="Z65" s="160">
        <f t="shared" si="9"/>
        <v>34732210</v>
      </c>
      <c r="AA65" s="160">
        <f t="shared" si="9"/>
        <v>44359858</v>
      </c>
      <c r="AB65" s="250">
        <f t="shared" si="9"/>
        <v>257.6665</v>
      </c>
      <c r="AC65" s="160">
        <f t="shared" si="9"/>
        <v>44359858</v>
      </c>
      <c r="AD65" s="160">
        <f t="shared" si="9"/>
        <v>44359858</v>
      </c>
      <c r="AE65" s="250">
        <f t="shared" si="9"/>
        <v>0</v>
      </c>
      <c r="AF65" s="160">
        <f t="shared" si="9"/>
        <v>44359858</v>
      </c>
      <c r="AG65" s="250">
        <f t="shared" si="9"/>
        <v>340.5097</v>
      </c>
    </row>
    <row r="66" spans="1:33" s="6" customFormat="1" ht="45" customHeight="1">
      <c r="A66" s="76" t="s">
        <v>192</v>
      </c>
      <c r="B66" s="75" t="s">
        <v>193</v>
      </c>
      <c r="C66" s="12"/>
      <c r="D66" s="12"/>
      <c r="E66" s="12"/>
      <c r="F66" s="12"/>
      <c r="G66" s="12"/>
      <c r="H66" s="12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250"/>
      <c r="Z66" s="160">
        <v>7089060</v>
      </c>
      <c r="AA66" s="160">
        <v>7089060</v>
      </c>
      <c r="AB66" s="250"/>
      <c r="AC66" s="160">
        <v>7089060</v>
      </c>
      <c r="AD66" s="160">
        <v>7089060</v>
      </c>
      <c r="AE66" s="250"/>
      <c r="AF66" s="160">
        <v>7089060</v>
      </c>
      <c r="AG66" s="250"/>
    </row>
    <row r="67" spans="1:33" s="6" customFormat="1" ht="75" customHeight="1">
      <c r="A67" s="112" t="s">
        <v>194</v>
      </c>
      <c r="B67" s="75"/>
      <c r="C67" s="160">
        <f>SUM(C65:C66)</f>
        <v>13556150</v>
      </c>
      <c r="D67" s="160">
        <f aca="true" t="shared" si="10" ref="D67:AG67">SUM(D65:D66)</f>
        <v>16791980</v>
      </c>
      <c r="E67" s="160">
        <f t="shared" si="10"/>
        <v>33205698</v>
      </c>
      <c r="F67" s="160">
        <f t="shared" si="10"/>
        <v>28258550</v>
      </c>
      <c r="G67" s="160">
        <f t="shared" si="10"/>
        <v>2497000</v>
      </c>
      <c r="H67" s="160"/>
      <c r="I67" s="306">
        <f t="shared" si="10"/>
        <v>94309378</v>
      </c>
      <c r="J67" s="306">
        <f t="shared" si="10"/>
        <v>400000</v>
      </c>
      <c r="K67" s="306">
        <f t="shared" si="10"/>
        <v>790000</v>
      </c>
      <c r="L67" s="306">
        <f t="shared" si="10"/>
        <v>3470000</v>
      </c>
      <c r="M67" s="306">
        <f t="shared" si="10"/>
        <v>2344000</v>
      </c>
      <c r="N67" s="306">
        <f t="shared" si="10"/>
        <v>265000</v>
      </c>
      <c r="O67" s="306">
        <f t="shared" si="10"/>
        <v>0</v>
      </c>
      <c r="P67" s="306">
        <f t="shared" si="10"/>
        <v>7269000</v>
      </c>
      <c r="Q67" s="306">
        <f t="shared" si="10"/>
        <v>6005000</v>
      </c>
      <c r="R67" s="306">
        <f t="shared" si="10"/>
        <v>0</v>
      </c>
      <c r="S67" s="306">
        <f t="shared" si="10"/>
        <v>1720000</v>
      </c>
      <c r="T67" s="306">
        <f t="shared" si="10"/>
        <v>1835000</v>
      </c>
      <c r="U67" s="306">
        <f t="shared" si="10"/>
        <v>1590000</v>
      </c>
      <c r="V67" s="306">
        <f t="shared" si="10"/>
        <v>5145000</v>
      </c>
      <c r="W67" s="306">
        <f t="shared" si="10"/>
        <v>15553777</v>
      </c>
      <c r="X67" s="306">
        <f t="shared" si="10"/>
        <v>23831415</v>
      </c>
      <c r="Y67" s="307">
        <f t="shared" si="10"/>
        <v>82.8432</v>
      </c>
      <c r="Z67" s="306">
        <f t="shared" si="10"/>
        <v>41821270</v>
      </c>
      <c r="AA67" s="306">
        <f t="shared" si="10"/>
        <v>51448918</v>
      </c>
      <c r="AB67" s="307">
        <f t="shared" si="10"/>
        <v>257.6665</v>
      </c>
      <c r="AC67" s="306">
        <f t="shared" si="10"/>
        <v>51448918</v>
      </c>
      <c r="AD67" s="306">
        <f t="shared" si="10"/>
        <v>51448918</v>
      </c>
      <c r="AE67" s="306">
        <f t="shared" si="10"/>
        <v>0</v>
      </c>
      <c r="AF67" s="306">
        <f t="shared" si="10"/>
        <v>51448918</v>
      </c>
      <c r="AG67" s="307">
        <f t="shared" si="10"/>
        <v>340.5097</v>
      </c>
    </row>
    <row r="68" spans="1:33" s="4" customFormat="1" ht="36" customHeight="1">
      <c r="A68" s="193" t="s">
        <v>174</v>
      </c>
      <c r="B68" s="77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170"/>
      <c r="Z68" s="64"/>
      <c r="AA68" s="64"/>
      <c r="AB68" s="170"/>
      <c r="AC68" s="64"/>
      <c r="AD68" s="64"/>
      <c r="AE68" s="170"/>
      <c r="AF68" s="64"/>
      <c r="AG68" s="264">
        <v>109.8745</v>
      </c>
    </row>
    <row r="69" spans="1:33" s="4" customFormat="1" ht="27" customHeight="1">
      <c r="A69" s="102" t="s">
        <v>146</v>
      </c>
      <c r="B69" s="77"/>
      <c r="C69" s="64"/>
      <c r="D69" s="64"/>
      <c r="E69" s="64"/>
      <c r="F69" s="64"/>
      <c r="G69" s="64"/>
      <c r="H69" s="64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>
        <f>Y65+Y68</f>
        <v>82.8432</v>
      </c>
      <c r="Z69" s="102"/>
      <c r="AA69" s="102"/>
      <c r="AB69" s="102">
        <f>AB65+AB68</f>
        <v>257.6665</v>
      </c>
      <c r="AC69" s="102"/>
      <c r="AD69" s="102"/>
      <c r="AE69" s="102">
        <f>AE65+AE68</f>
        <v>0</v>
      </c>
      <c r="AF69" s="102"/>
      <c r="AG69" s="250">
        <f>AG65+AG68</f>
        <v>450.3842</v>
      </c>
    </row>
    <row r="70" spans="1:33" s="4" customFormat="1" ht="24" customHeight="1">
      <c r="A70" s="215"/>
      <c r="B70" s="215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7"/>
      <c r="S70" s="217"/>
      <c r="T70" s="217"/>
      <c r="U70" s="217"/>
      <c r="V70" s="217"/>
      <c r="W70" s="218"/>
      <c r="X70" s="218"/>
      <c r="Y70" s="216"/>
      <c r="Z70" s="216"/>
      <c r="AA70" s="216"/>
      <c r="AB70" s="216"/>
      <c r="AC70" s="217"/>
      <c r="AD70" s="216"/>
      <c r="AE70" s="216"/>
      <c r="AF70" s="217"/>
      <c r="AG70" s="216"/>
    </row>
    <row r="71" spans="1:33" s="4" customFormat="1" ht="31.5" customHeight="1">
      <c r="A71" s="4" t="s">
        <v>116</v>
      </c>
      <c r="B71" s="211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3"/>
      <c r="S71" s="213"/>
      <c r="T71" s="213"/>
      <c r="U71" s="213"/>
      <c r="V71" s="213"/>
      <c r="W71" s="214"/>
      <c r="X71" s="214"/>
      <c r="Y71" s="212"/>
      <c r="Z71" s="212"/>
      <c r="AA71" s="212"/>
      <c r="AB71" s="212"/>
      <c r="AC71" s="213"/>
      <c r="AD71" s="212"/>
      <c r="AE71" s="212"/>
      <c r="AF71" s="213"/>
      <c r="AG71" s="212"/>
    </row>
    <row r="72" spans="1:33" s="19" customFormat="1" ht="58.5" customHeight="1" hidden="1" outlineLevel="1">
      <c r="A72" s="74" t="s">
        <v>86</v>
      </c>
      <c r="B72" s="123"/>
      <c r="C72" s="10">
        <f aca="true" t="shared" si="11" ref="C72:I72">C62-C53</f>
        <v>-1145210</v>
      </c>
      <c r="D72" s="10">
        <f t="shared" si="11"/>
        <v>392230</v>
      </c>
      <c r="E72" s="10">
        <f t="shared" si="11"/>
        <v>224998</v>
      </c>
      <c r="F72" s="10">
        <f t="shared" si="11"/>
        <v>0</v>
      </c>
      <c r="G72" s="10">
        <f t="shared" si="11"/>
        <v>0</v>
      </c>
      <c r="H72" s="10">
        <f t="shared" si="11"/>
        <v>0</v>
      </c>
      <c r="I72" s="10">
        <f t="shared" si="11"/>
        <v>-502982</v>
      </c>
      <c r="J72" s="10"/>
      <c r="K72" s="10"/>
      <c r="L72" s="10"/>
      <c r="M72" s="10"/>
      <c r="N72" s="10"/>
      <c r="O72" s="10"/>
      <c r="P72" s="10"/>
      <c r="Q72" s="10">
        <f>Q62-Q53</f>
        <v>0</v>
      </c>
      <c r="R72" s="10"/>
      <c r="S72" s="10"/>
      <c r="T72" s="10"/>
      <c r="U72" s="10"/>
      <c r="V72" s="10"/>
      <c r="W72" s="10">
        <f>W62-W53</f>
        <v>6572016.666666666</v>
      </c>
      <c r="X72" s="10">
        <f>X62-X53</f>
        <v>-1090599.5</v>
      </c>
      <c r="Y72" s="10"/>
      <c r="Z72" s="10">
        <f>Z62-Z53</f>
        <v>-4556100.3999999985</v>
      </c>
      <c r="AA72" s="10">
        <f>AA62-AA53</f>
        <v>-4738900.3999999985</v>
      </c>
      <c r="AB72" s="10"/>
      <c r="AC72" s="10">
        <f>AC62-AC53</f>
        <v>-4738900.3999999985</v>
      </c>
      <c r="AD72" s="10">
        <f>AD62-AD53</f>
        <v>-4738900.3999999985</v>
      </c>
      <c r="AE72" s="10"/>
      <c r="AF72" s="10">
        <f>AF62-AF53</f>
        <v>-4738900.3999999985</v>
      </c>
      <c r="AG72" s="10"/>
    </row>
    <row r="73" spans="1:33" s="52" customFormat="1" ht="59.25" customHeight="1" hidden="1" outlineLevel="1">
      <c r="A73" s="74" t="s">
        <v>87</v>
      </c>
      <c r="B73" s="78"/>
      <c r="C73" s="10">
        <f aca="true" t="shared" si="12" ref="C73:Q73">C63-C56</f>
        <v>550500</v>
      </c>
      <c r="D73" s="10">
        <f t="shared" si="12"/>
        <v>-3678500</v>
      </c>
      <c r="E73" s="10">
        <f t="shared" si="12"/>
        <v>1817000</v>
      </c>
      <c r="F73" s="10">
        <f t="shared" si="12"/>
        <v>687000</v>
      </c>
      <c r="G73" s="10">
        <f t="shared" si="12"/>
        <v>120000</v>
      </c>
      <c r="H73" s="10">
        <f t="shared" si="12"/>
        <v>0</v>
      </c>
      <c r="I73" s="10">
        <f t="shared" si="12"/>
        <v>-504000</v>
      </c>
      <c r="J73" s="10">
        <f t="shared" si="12"/>
        <v>0</v>
      </c>
      <c r="K73" s="10">
        <f t="shared" si="12"/>
        <v>0</v>
      </c>
      <c r="L73" s="10">
        <f t="shared" si="12"/>
        <v>0</v>
      </c>
      <c r="M73" s="10">
        <f t="shared" si="12"/>
        <v>-1000</v>
      </c>
      <c r="N73" s="10">
        <f t="shared" si="12"/>
        <v>1000</v>
      </c>
      <c r="O73" s="10">
        <f t="shared" si="12"/>
        <v>0</v>
      </c>
      <c r="P73" s="10">
        <f t="shared" si="12"/>
        <v>0</v>
      </c>
      <c r="Q73" s="10">
        <f t="shared" si="12"/>
        <v>5658000</v>
      </c>
      <c r="R73" s="181"/>
      <c r="S73" s="181"/>
      <c r="T73" s="181"/>
      <c r="U73" s="181"/>
      <c r="V73" s="10">
        <f>V63-V56</f>
        <v>508500</v>
      </c>
      <c r="W73" s="10">
        <f>W63-W56</f>
        <v>567175.2666666667</v>
      </c>
      <c r="X73" s="10">
        <f>X63-X56</f>
        <v>-1093581.2333333334</v>
      </c>
      <c r="Y73" s="182">
        <f>Y69-Y56</f>
        <v>3.9279999999999973</v>
      </c>
      <c r="Z73" s="10">
        <f>Z63-Z56</f>
        <v>869830.1380000003</v>
      </c>
      <c r="AA73" s="10">
        <f>AA63-AA56</f>
        <v>1787868.6498666666</v>
      </c>
      <c r="AB73" s="182">
        <f>AB69-AB56</f>
        <v>0</v>
      </c>
      <c r="AC73" s="10">
        <f>AC63-AC56</f>
        <v>-3437413.632799998</v>
      </c>
      <c r="AD73" s="10">
        <f>AD63-AD56</f>
        <v>-4421444.632799998</v>
      </c>
      <c r="AE73" s="183">
        <f>AE63-AE56</f>
        <v>0</v>
      </c>
      <c r="AF73" s="10">
        <f>AF63-AF56</f>
        <v>-4421444.632799998</v>
      </c>
      <c r="AG73" s="209">
        <f>AG69-AG56</f>
        <v>29.204800000000034</v>
      </c>
    </row>
    <row r="74" spans="1:33" s="45" customFormat="1" ht="27" customHeight="1" hidden="1" outlineLevel="1">
      <c r="A74" s="126"/>
      <c r="W74" s="206"/>
      <c r="AA74" s="206"/>
      <c r="AG74" s="184" t="s">
        <v>147</v>
      </c>
    </row>
    <row r="75" spans="1:33" s="59" customFormat="1" ht="82.5" customHeight="1" collapsed="1">
      <c r="A75" s="116" t="s">
        <v>129</v>
      </c>
      <c r="B75" s="171"/>
      <c r="C75" s="152">
        <f aca="true" t="shared" si="13" ref="C75:H75">C67-C57</f>
        <v>155290</v>
      </c>
      <c r="D75" s="152">
        <f t="shared" si="13"/>
        <v>-2536270</v>
      </c>
      <c r="E75" s="152">
        <f t="shared" si="13"/>
        <v>2041998</v>
      </c>
      <c r="F75" s="152">
        <f t="shared" si="13"/>
        <v>687000</v>
      </c>
      <c r="G75" s="152">
        <f t="shared" si="13"/>
        <v>120000</v>
      </c>
      <c r="H75" s="152">
        <f t="shared" si="13"/>
        <v>0</v>
      </c>
      <c r="I75" s="308">
        <f aca="true" t="shared" si="14" ref="I75:O75">I67-I59</f>
        <v>4455698</v>
      </c>
      <c r="J75" s="308">
        <f t="shared" si="14"/>
        <v>0</v>
      </c>
      <c r="K75" s="308">
        <f t="shared" si="14"/>
        <v>0</v>
      </c>
      <c r="L75" s="308">
        <f t="shared" si="14"/>
        <v>0</v>
      </c>
      <c r="M75" s="308">
        <f t="shared" si="14"/>
        <v>-1000</v>
      </c>
      <c r="N75" s="308">
        <f t="shared" si="14"/>
        <v>1000</v>
      </c>
      <c r="O75" s="308">
        <f t="shared" si="14"/>
        <v>0</v>
      </c>
      <c r="P75" s="309">
        <f>P67-P57</f>
        <v>0</v>
      </c>
      <c r="Q75" s="309">
        <f aca="true" t="shared" si="15" ref="Q75:W75">Q67-Q57</f>
        <v>5658000</v>
      </c>
      <c r="R75" s="309">
        <f t="shared" si="15"/>
        <v>0</v>
      </c>
      <c r="S75" s="309">
        <f t="shared" si="15"/>
        <v>1720000</v>
      </c>
      <c r="T75" s="309">
        <f t="shared" si="15"/>
        <v>1835000</v>
      </c>
      <c r="U75" s="309">
        <f t="shared" si="15"/>
        <v>1590000</v>
      </c>
      <c r="V75" s="309">
        <f t="shared" si="15"/>
        <v>508500</v>
      </c>
      <c r="W75" s="309">
        <f t="shared" si="15"/>
        <v>8639191.933333334</v>
      </c>
      <c r="X75" s="309">
        <f aca="true" t="shared" si="16" ref="X75:AF75">X67-X59</f>
        <v>1584369.2666666657</v>
      </c>
      <c r="Y75" s="308">
        <f t="shared" si="16"/>
        <v>3.9279999999999973</v>
      </c>
      <c r="Z75" s="309">
        <f t="shared" si="16"/>
        <v>7171339.7380000055</v>
      </c>
      <c r="AA75" s="309">
        <f t="shared" si="16"/>
        <v>7906578.249866664</v>
      </c>
      <c r="AB75" s="308">
        <f t="shared" si="16"/>
        <v>0</v>
      </c>
      <c r="AC75" s="309">
        <f t="shared" si="16"/>
        <v>2681295.9672000036</v>
      </c>
      <c r="AD75" s="309">
        <f t="shared" si="16"/>
        <v>1697264.9672000036</v>
      </c>
      <c r="AE75" s="308">
        <f t="shared" si="16"/>
        <v>0</v>
      </c>
      <c r="AF75" s="309">
        <f t="shared" si="16"/>
        <v>1697264.9672000036</v>
      </c>
      <c r="AG75" s="310">
        <f>AG69-AG57</f>
        <v>29.204800000000034</v>
      </c>
    </row>
    <row r="76" spans="1:33" s="45" customFormat="1" ht="39.75" customHeight="1">
      <c r="A76" s="227" t="s">
        <v>200</v>
      </c>
      <c r="I76" s="311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3">
        <v>-8366685</v>
      </c>
      <c r="X76" s="312"/>
      <c r="Y76" s="312"/>
      <c r="Z76" s="312"/>
      <c r="AA76" s="312"/>
      <c r="AB76" s="312"/>
      <c r="AC76" s="312"/>
      <c r="AD76" s="312"/>
      <c r="AE76" s="312"/>
      <c r="AF76" s="311"/>
      <c r="AG76" s="312"/>
    </row>
    <row r="77" spans="1:33" s="186" customFormat="1" ht="38.25" customHeight="1">
      <c r="A77" s="74" t="s">
        <v>175</v>
      </c>
      <c r="B77" s="185"/>
      <c r="C77" s="185"/>
      <c r="D77" s="185"/>
      <c r="E77" s="185"/>
      <c r="F77" s="185"/>
      <c r="G77" s="185"/>
      <c r="H77" s="185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230">
        <v>2.5108</v>
      </c>
    </row>
    <row r="78" spans="1:33" s="186" customFormat="1" ht="58.5">
      <c r="A78" s="108" t="s">
        <v>150</v>
      </c>
      <c r="B78" s="108"/>
      <c r="C78" s="108"/>
      <c r="D78" s="108"/>
      <c r="E78" s="108"/>
      <c r="F78" s="108"/>
      <c r="G78" s="108"/>
      <c r="H78" s="108"/>
      <c r="I78" s="223">
        <f>SUM(I75:I77)</f>
        <v>4455698</v>
      </c>
      <c r="J78" s="224">
        <f aca="true" t="shared" si="17" ref="J78:AF78">SUM(J75:J77)</f>
        <v>0</v>
      </c>
      <c r="K78" s="224">
        <f t="shared" si="17"/>
        <v>0</v>
      </c>
      <c r="L78" s="224">
        <f t="shared" si="17"/>
        <v>0</v>
      </c>
      <c r="M78" s="224">
        <f t="shared" si="17"/>
        <v>-1000</v>
      </c>
      <c r="N78" s="224">
        <f t="shared" si="17"/>
        <v>1000</v>
      </c>
      <c r="O78" s="224">
        <f t="shared" si="17"/>
        <v>0</v>
      </c>
      <c r="P78" s="224">
        <f t="shared" si="17"/>
        <v>0</v>
      </c>
      <c r="Q78" s="224">
        <f t="shared" si="17"/>
        <v>5658000</v>
      </c>
      <c r="R78" s="224">
        <f t="shared" si="17"/>
        <v>0</v>
      </c>
      <c r="S78" s="224">
        <f t="shared" si="17"/>
        <v>1720000</v>
      </c>
      <c r="T78" s="224">
        <f t="shared" si="17"/>
        <v>1835000</v>
      </c>
      <c r="U78" s="224">
        <f t="shared" si="17"/>
        <v>1590000</v>
      </c>
      <c r="V78" s="224">
        <f t="shared" si="17"/>
        <v>508500</v>
      </c>
      <c r="W78" s="223">
        <f t="shared" si="17"/>
        <v>272506.9333333336</v>
      </c>
      <c r="X78" s="224">
        <f t="shared" si="17"/>
        <v>1584369.2666666657</v>
      </c>
      <c r="Y78" s="224">
        <f t="shared" si="17"/>
        <v>3.9279999999999973</v>
      </c>
      <c r="Z78" s="224">
        <f t="shared" si="17"/>
        <v>7171339.7380000055</v>
      </c>
      <c r="AA78" s="224">
        <f t="shared" si="17"/>
        <v>7906578.249866664</v>
      </c>
      <c r="AB78" s="224">
        <f t="shared" si="17"/>
        <v>0</v>
      </c>
      <c r="AC78" s="224">
        <f t="shared" si="17"/>
        <v>2681295.9672000036</v>
      </c>
      <c r="AD78" s="224">
        <f t="shared" si="17"/>
        <v>1697264.9672000036</v>
      </c>
      <c r="AE78" s="224">
        <f t="shared" si="17"/>
        <v>0</v>
      </c>
      <c r="AF78" s="223">
        <f t="shared" si="17"/>
        <v>1697264.9672000036</v>
      </c>
      <c r="AG78" s="107">
        <f>AG75-AG77</f>
        <v>26.694000000000035</v>
      </c>
    </row>
    <row r="79" ht="33" customHeight="1"/>
    <row r="86" ht="12.75"/>
    <row r="87" ht="12.75"/>
    <row r="88" ht="12.75"/>
  </sheetData>
  <sheetProtection password="DA9F" sheet="1"/>
  <mergeCells count="9">
    <mergeCell ref="R3:U3"/>
    <mergeCell ref="AC3:AD3"/>
    <mergeCell ref="Z3:AA3"/>
    <mergeCell ref="W3:X3"/>
    <mergeCell ref="A3:A4"/>
    <mergeCell ref="C3:D3"/>
    <mergeCell ref="E3:F3"/>
    <mergeCell ref="G3:H3"/>
    <mergeCell ref="J3:O3"/>
  </mergeCells>
  <printOptions/>
  <pageMargins left="0.31496062992125984" right="0.11811023622047245" top="0.6692913385826772" bottom="0.4724409448818898" header="0.5118110236220472" footer="0.1968503937007874"/>
  <pageSetup fitToHeight="3" fitToWidth="1" horizontalDpi="300" verticalDpi="300" orientation="landscape" paperSize="9" scale="54" r:id="rId3"/>
  <headerFooter alignWithMargins="0">
    <oddHeader>&amp;RAnlage 1 GRDrs 177/2013</oddHeader>
    <oddFooter>&amp;CSeite &amp;P von &amp;N</oddFooter>
  </headerFooter>
  <rowBreaks count="1" manualBreakCount="1">
    <brk id="5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R27" sqref="R27:R28"/>
    </sheetView>
  </sheetViews>
  <sheetFormatPr defaultColWidth="11.421875" defaultRowHeight="12.75" outlineLevelRow="1" outlineLevelCol="1"/>
  <cols>
    <col min="1" max="1" width="49.28125" style="0" customWidth="1"/>
    <col min="2" max="2" width="15.8515625" style="0" hidden="1" customWidth="1" outlineLevel="1"/>
    <col min="3" max="3" width="12.7109375" style="0" customWidth="1" collapsed="1"/>
    <col min="4" max="7" width="12.7109375" style="0" customWidth="1"/>
    <col min="8" max="8" width="15.8515625" style="0" customWidth="1"/>
    <col min="9" max="9" width="13.28125" style="0" hidden="1" customWidth="1" outlineLevel="1"/>
    <col min="10" max="10" width="14.7109375" style="0" hidden="1" customWidth="1" outlineLevel="1"/>
    <col min="11" max="11" width="10.140625" style="0" hidden="1" customWidth="1" outlineLevel="1"/>
    <col min="12" max="12" width="10.00390625" style="0" hidden="1" customWidth="1" outlineLevel="1"/>
    <col min="13" max="14" width="10.140625" style="0" hidden="1" customWidth="1" outlineLevel="1"/>
    <col min="15" max="15" width="12.7109375" style="0" customWidth="1" collapsed="1"/>
    <col min="16" max="17" width="13.28125" style="0" customWidth="1"/>
    <col min="18" max="18" width="15.8515625" style="0" customWidth="1"/>
    <col min="19" max="19" width="12.7109375" style="0" customWidth="1"/>
    <col min="20" max="20" width="28.57421875" style="0" customWidth="1"/>
  </cols>
  <sheetData>
    <row r="1" spans="1:2" ht="15.75">
      <c r="A1" s="1" t="s">
        <v>155</v>
      </c>
      <c r="B1" s="1"/>
    </row>
    <row r="2" spans="1:2" ht="15.75">
      <c r="A2" s="1"/>
      <c r="B2" s="1"/>
    </row>
    <row r="3" spans="3:19" s="4" customFormat="1" ht="16.5" customHeight="1" thickBo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40" customFormat="1" ht="45" customHeight="1" thickBot="1">
      <c r="A4" s="339" t="s">
        <v>186</v>
      </c>
      <c r="B4" s="124"/>
      <c r="C4" s="333" t="s">
        <v>0</v>
      </c>
      <c r="D4" s="333"/>
      <c r="E4" s="333"/>
      <c r="F4" s="333"/>
      <c r="G4" s="333"/>
      <c r="H4" s="333"/>
      <c r="I4" s="73" t="s">
        <v>1</v>
      </c>
      <c r="J4" s="13"/>
      <c r="K4" s="13"/>
      <c r="L4" s="13"/>
      <c r="M4" s="13"/>
      <c r="N4" s="13"/>
      <c r="O4" s="336" t="s">
        <v>109</v>
      </c>
      <c r="P4" s="337"/>
      <c r="Q4" s="338"/>
      <c r="R4" s="13" t="s">
        <v>136</v>
      </c>
      <c r="S4" s="335" t="s">
        <v>18</v>
      </c>
    </row>
    <row r="5" spans="1:19" s="40" customFormat="1" ht="17.25" customHeight="1" thickBot="1">
      <c r="A5" s="339"/>
      <c r="B5" s="124" t="s">
        <v>52</v>
      </c>
      <c r="C5" s="73">
        <v>2012</v>
      </c>
      <c r="D5" s="73">
        <v>2013</v>
      </c>
      <c r="E5" s="73">
        <v>2014</v>
      </c>
      <c r="F5" s="73">
        <v>2015</v>
      </c>
      <c r="G5" s="73">
        <v>2016</v>
      </c>
      <c r="H5" s="73" t="s">
        <v>2</v>
      </c>
      <c r="I5" s="73" t="s">
        <v>3</v>
      </c>
      <c r="J5" s="13"/>
      <c r="K5" s="13"/>
      <c r="L5" s="13"/>
      <c r="M5" s="13"/>
      <c r="N5" s="13"/>
      <c r="O5" s="73">
        <v>2013</v>
      </c>
      <c r="P5" s="73">
        <v>2014</v>
      </c>
      <c r="Q5" s="73">
        <v>2015</v>
      </c>
      <c r="R5" s="73" t="s">
        <v>34</v>
      </c>
      <c r="S5" s="335"/>
    </row>
    <row r="6" spans="1:19" s="9" customFormat="1" ht="16.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40"/>
      <c r="O6" s="90"/>
      <c r="P6" s="90"/>
      <c r="Q6" s="90"/>
      <c r="R6" s="90"/>
      <c r="S6" s="90"/>
    </row>
    <row r="7" spans="1:20" s="58" customFormat="1" ht="21" customHeight="1">
      <c r="A7" s="68" t="s">
        <v>203</v>
      </c>
      <c r="B7" s="228" t="s">
        <v>207</v>
      </c>
      <c r="C7" s="267"/>
      <c r="D7" s="267">
        <v>2430800</v>
      </c>
      <c r="E7" s="267">
        <v>0</v>
      </c>
      <c r="F7" s="267">
        <v>0</v>
      </c>
      <c r="G7" s="267">
        <v>0</v>
      </c>
      <c r="H7" s="267">
        <v>2430800</v>
      </c>
      <c r="I7" s="267"/>
      <c r="J7" s="267"/>
      <c r="K7" s="267"/>
      <c r="L7" s="267"/>
      <c r="M7" s="267"/>
      <c r="N7" s="315"/>
      <c r="O7" s="267">
        <v>1715650</v>
      </c>
      <c r="P7" s="267">
        <v>4505400</v>
      </c>
      <c r="Q7" s="267">
        <v>4505400</v>
      </c>
      <c r="R7" s="267">
        <v>4505400</v>
      </c>
      <c r="S7" s="267"/>
      <c r="T7" s="57"/>
    </row>
    <row r="8" spans="1:20" s="58" customFormat="1" ht="21" customHeight="1">
      <c r="A8" s="68" t="s">
        <v>204</v>
      </c>
      <c r="B8" s="228" t="s">
        <v>208</v>
      </c>
      <c r="C8" s="267"/>
      <c r="D8" s="267">
        <v>161100</v>
      </c>
      <c r="E8" s="267">
        <v>0</v>
      </c>
      <c r="F8" s="267">
        <v>0</v>
      </c>
      <c r="G8" s="267">
        <v>0</v>
      </c>
      <c r="H8" s="267">
        <v>161100</v>
      </c>
      <c r="I8" s="267"/>
      <c r="J8" s="267"/>
      <c r="K8" s="267"/>
      <c r="L8" s="267"/>
      <c r="M8" s="267"/>
      <c r="N8" s="315"/>
      <c r="O8" s="267">
        <v>56600</v>
      </c>
      <c r="P8" s="267">
        <v>169100</v>
      </c>
      <c r="Q8" s="267">
        <v>169100</v>
      </c>
      <c r="R8" s="267">
        <v>169100</v>
      </c>
      <c r="S8" s="267"/>
      <c r="T8" s="57"/>
    </row>
    <row r="9" spans="1:20" s="58" customFormat="1" ht="21" customHeight="1">
      <c r="A9" s="68" t="s">
        <v>187</v>
      </c>
      <c r="B9" s="93" t="s">
        <v>188</v>
      </c>
      <c r="C9" s="267"/>
      <c r="D9" s="267">
        <v>45100</v>
      </c>
      <c r="E9" s="267">
        <v>0</v>
      </c>
      <c r="F9" s="267">
        <v>0</v>
      </c>
      <c r="G9" s="267">
        <v>0</v>
      </c>
      <c r="H9" s="267">
        <v>45100</v>
      </c>
      <c r="I9" s="267"/>
      <c r="J9" s="267"/>
      <c r="K9" s="267"/>
      <c r="L9" s="267"/>
      <c r="M9" s="267"/>
      <c r="N9" s="315"/>
      <c r="O9" s="267">
        <v>-290210</v>
      </c>
      <c r="P9" s="267">
        <v>-288700</v>
      </c>
      <c r="Q9" s="267">
        <v>-288700</v>
      </c>
      <c r="R9" s="267">
        <v>-288700</v>
      </c>
      <c r="S9" s="267"/>
      <c r="T9" s="57"/>
    </row>
    <row r="10" spans="1:20" s="9" customFormat="1" ht="20.25" customHeight="1">
      <c r="A10" s="82" t="s">
        <v>205</v>
      </c>
      <c r="B10" s="228" t="s">
        <v>209</v>
      </c>
      <c r="C10" s="293"/>
      <c r="D10" s="293">
        <v>260000</v>
      </c>
      <c r="E10" s="293">
        <v>0</v>
      </c>
      <c r="F10" s="293">
        <v>0</v>
      </c>
      <c r="G10" s="293">
        <v>0</v>
      </c>
      <c r="H10" s="293">
        <v>260000</v>
      </c>
      <c r="I10" s="293">
        <v>82000</v>
      </c>
      <c r="J10" s="273"/>
      <c r="K10" s="273"/>
      <c r="L10" s="273"/>
      <c r="M10" s="273"/>
      <c r="N10" s="316"/>
      <c r="O10" s="270">
        <v>306518.25</v>
      </c>
      <c r="P10" s="270">
        <v>935579</v>
      </c>
      <c r="Q10" s="270">
        <v>935579</v>
      </c>
      <c r="R10" s="270">
        <v>935579</v>
      </c>
      <c r="S10" s="273">
        <v>16.3813</v>
      </c>
      <c r="T10" s="8"/>
    </row>
    <row r="11" spans="1:20" s="9" customFormat="1" ht="20.25" customHeight="1">
      <c r="A11" s="82" t="s">
        <v>206</v>
      </c>
      <c r="B11" s="228" t="s">
        <v>210</v>
      </c>
      <c r="C11" s="293"/>
      <c r="D11" s="293">
        <v>145000</v>
      </c>
      <c r="E11" s="293">
        <v>0</v>
      </c>
      <c r="F11" s="293">
        <v>0</v>
      </c>
      <c r="G11" s="293">
        <v>0</v>
      </c>
      <c r="H11" s="293">
        <v>145000</v>
      </c>
      <c r="I11" s="293"/>
      <c r="J11" s="273"/>
      <c r="K11" s="273"/>
      <c r="L11" s="273"/>
      <c r="M11" s="273"/>
      <c r="N11" s="316"/>
      <c r="O11" s="270">
        <v>89252.33333333333</v>
      </c>
      <c r="P11" s="270">
        <v>267753</v>
      </c>
      <c r="Q11" s="270">
        <v>267753</v>
      </c>
      <c r="R11" s="270">
        <v>267753</v>
      </c>
      <c r="S11" s="273">
        <v>4.4154</v>
      </c>
      <c r="T11" s="8"/>
    </row>
    <row r="12" spans="1:20" s="9" customFormat="1" ht="6" customHeight="1">
      <c r="A12" s="82"/>
      <c r="B12" s="228"/>
      <c r="C12" s="293"/>
      <c r="D12" s="293"/>
      <c r="E12" s="293"/>
      <c r="F12" s="293"/>
      <c r="G12" s="293"/>
      <c r="H12" s="293"/>
      <c r="I12" s="293"/>
      <c r="J12" s="273"/>
      <c r="K12" s="273"/>
      <c r="L12" s="273"/>
      <c r="M12" s="273"/>
      <c r="N12" s="316"/>
      <c r="O12" s="270"/>
      <c r="P12" s="270"/>
      <c r="Q12" s="270"/>
      <c r="R12" s="270"/>
      <c r="S12" s="273"/>
      <c r="T12" s="8"/>
    </row>
    <row r="13" spans="1:19" s="9" customFormat="1" ht="16.5" customHeight="1" hidden="1" outlineLevel="1">
      <c r="A13" s="22" t="s">
        <v>84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41"/>
      <c r="O13" s="22"/>
      <c r="P13" s="22"/>
      <c r="Q13" s="22"/>
      <c r="R13" s="22"/>
      <c r="S13" s="22"/>
    </row>
    <row r="14" spans="1:20" s="9" customFormat="1" ht="20.25" customHeight="1" hidden="1" outlineLevel="1">
      <c r="A14" s="82" t="s">
        <v>83</v>
      </c>
      <c r="B14" s="129"/>
      <c r="C14" s="33"/>
      <c r="D14" s="33"/>
      <c r="E14" s="33"/>
      <c r="F14" s="33"/>
      <c r="G14" s="33"/>
      <c r="H14" s="33"/>
      <c r="I14" s="95"/>
      <c r="J14" s="99"/>
      <c r="K14" s="99"/>
      <c r="L14" s="99"/>
      <c r="M14" s="99"/>
      <c r="N14" s="142"/>
      <c r="O14" s="33"/>
      <c r="P14" s="33"/>
      <c r="Q14" s="33"/>
      <c r="R14" s="33"/>
      <c r="S14" s="97"/>
      <c r="T14" s="8"/>
    </row>
    <row r="15" spans="1:20" s="40" customFormat="1" ht="27" customHeight="1" collapsed="1">
      <c r="A15" s="69" t="s">
        <v>189</v>
      </c>
      <c r="B15" s="6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43"/>
      <c r="O15" s="49"/>
      <c r="P15" s="49"/>
      <c r="Q15" s="49"/>
      <c r="R15" s="49"/>
      <c r="S15" s="49"/>
      <c r="T15" s="42"/>
    </row>
    <row r="16" spans="1:20" s="9" customFormat="1" ht="24" customHeight="1">
      <c r="A16" s="93" t="s">
        <v>108</v>
      </c>
      <c r="B16" s="228" t="s">
        <v>211</v>
      </c>
      <c r="C16" s="267"/>
      <c r="D16" s="267">
        <v>682500</v>
      </c>
      <c r="E16" s="290">
        <v>0</v>
      </c>
      <c r="F16" s="290">
        <v>0</v>
      </c>
      <c r="G16" s="290">
        <v>0</v>
      </c>
      <c r="H16" s="267">
        <v>682500</v>
      </c>
      <c r="I16" s="317"/>
      <c r="J16" s="290"/>
      <c r="K16" s="290"/>
      <c r="L16" s="290"/>
      <c r="M16" s="290"/>
      <c r="N16" s="318"/>
      <c r="O16" s="290">
        <v>113000</v>
      </c>
      <c r="P16" s="290">
        <v>338800</v>
      </c>
      <c r="Q16" s="290">
        <v>338800</v>
      </c>
      <c r="R16" s="290">
        <v>338800</v>
      </c>
      <c r="S16" s="290"/>
      <c r="T16" s="8"/>
    </row>
    <row r="17" spans="1:20" s="9" customFormat="1" ht="24" customHeight="1" hidden="1" outlineLevel="1">
      <c r="A17" s="93" t="s">
        <v>82</v>
      </c>
      <c r="B17" s="93"/>
      <c r="C17" s="11"/>
      <c r="D17" s="11">
        <v>0</v>
      </c>
      <c r="E17" s="7">
        <v>0</v>
      </c>
      <c r="F17" s="7">
        <v>0</v>
      </c>
      <c r="G17" s="7">
        <v>0</v>
      </c>
      <c r="H17" s="7">
        <v>0</v>
      </c>
      <c r="I17" s="11"/>
      <c r="J17" s="7"/>
      <c r="K17" s="7"/>
      <c r="L17" s="7"/>
      <c r="M17" s="7"/>
      <c r="N17" s="144"/>
      <c r="O17" s="7">
        <v>0</v>
      </c>
      <c r="P17" s="7">
        <v>0</v>
      </c>
      <c r="Q17" s="7">
        <v>0</v>
      </c>
      <c r="R17" s="7">
        <v>0</v>
      </c>
      <c r="S17" s="7"/>
      <c r="T17" s="8"/>
    </row>
    <row r="18" spans="1:20" s="9" customFormat="1" ht="16.5" customHeight="1" collapsed="1">
      <c r="A18" s="22" t="s">
        <v>190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45"/>
      <c r="O18" s="21"/>
      <c r="P18" s="21"/>
      <c r="Q18" s="21"/>
      <c r="R18" s="21"/>
      <c r="S18" s="21"/>
      <c r="T18" s="8"/>
    </row>
    <row r="19" spans="1:20" s="9" customFormat="1" ht="21" customHeight="1">
      <c r="A19" s="65" t="s">
        <v>4</v>
      </c>
      <c r="B19" s="228" t="s">
        <v>212</v>
      </c>
      <c r="C19" s="267"/>
      <c r="D19" s="267">
        <v>348900</v>
      </c>
      <c r="E19" s="290">
        <v>0</v>
      </c>
      <c r="F19" s="290">
        <v>0</v>
      </c>
      <c r="G19" s="290">
        <v>0</v>
      </c>
      <c r="H19" s="267">
        <v>348900</v>
      </c>
      <c r="I19" s="290"/>
      <c r="J19" s="290"/>
      <c r="K19" s="290"/>
      <c r="L19" s="290"/>
      <c r="M19" s="290"/>
      <c r="N19" s="318"/>
      <c r="O19" s="290">
        <v>122500</v>
      </c>
      <c r="P19" s="290">
        <v>311300</v>
      </c>
      <c r="Q19" s="290">
        <v>311300</v>
      </c>
      <c r="R19" s="290">
        <v>311300</v>
      </c>
      <c r="S19" s="290"/>
      <c r="T19" s="8"/>
    </row>
    <row r="20" spans="1:20" s="9" customFormat="1" ht="16.5" customHeight="1" hidden="1" outlineLevel="1">
      <c r="A20" s="22" t="s">
        <v>85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45"/>
      <c r="O20" s="21"/>
      <c r="P20" s="21"/>
      <c r="Q20" s="21"/>
      <c r="R20" s="21"/>
      <c r="S20" s="21"/>
      <c r="T20" s="8"/>
    </row>
    <row r="21" spans="1:20" s="40" customFormat="1" ht="25.5" customHeight="1" hidden="1" outlineLevel="1">
      <c r="A21" s="65" t="s">
        <v>4</v>
      </c>
      <c r="B21" s="93"/>
      <c r="C21" s="11"/>
      <c r="D21" s="11"/>
      <c r="E21" s="11"/>
      <c r="F21" s="11"/>
      <c r="G21" s="11"/>
      <c r="H21" s="11"/>
      <c r="I21" s="43"/>
      <c r="J21" s="43"/>
      <c r="K21" s="43"/>
      <c r="L21" s="43"/>
      <c r="M21" s="43"/>
      <c r="N21" s="146"/>
      <c r="O21" s="7"/>
      <c r="P21" s="7"/>
      <c r="Q21" s="7"/>
      <c r="R21" s="7"/>
      <c r="S21" s="7"/>
      <c r="T21" s="42"/>
    </row>
    <row r="22" spans="1:20" s="9" customFormat="1" ht="16.5" customHeight="1" collapsed="1">
      <c r="A22" s="22" t="s">
        <v>191</v>
      </c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45"/>
      <c r="O22" s="21"/>
      <c r="P22" s="21"/>
      <c r="Q22" s="21"/>
      <c r="R22" s="21"/>
      <c r="S22" s="21"/>
      <c r="T22" s="8"/>
    </row>
    <row r="23" spans="1:20" s="9" customFormat="1" ht="25.5" customHeight="1">
      <c r="A23" s="65" t="s">
        <v>12</v>
      </c>
      <c r="B23" s="228" t="s">
        <v>213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318"/>
      <c r="O23" s="290">
        <v>502200</v>
      </c>
      <c r="P23" s="290">
        <v>1778700</v>
      </c>
      <c r="Q23" s="290">
        <v>1798800</v>
      </c>
      <c r="R23" s="290">
        <v>1798800</v>
      </c>
      <c r="S23" s="290"/>
      <c r="T23" s="8"/>
    </row>
    <row r="24" spans="1:20" s="9" customFormat="1" ht="16.5" customHeight="1">
      <c r="A24" s="22" t="s">
        <v>214</v>
      </c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45"/>
      <c r="O24" s="21"/>
      <c r="P24" s="21"/>
      <c r="Q24" s="21"/>
      <c r="R24" s="21"/>
      <c r="S24" s="21"/>
      <c r="T24" s="8"/>
    </row>
    <row r="25" spans="1:20" s="9" customFormat="1" ht="25.5" customHeight="1">
      <c r="A25" s="65" t="s">
        <v>217</v>
      </c>
      <c r="B25" s="228" t="s">
        <v>215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318"/>
      <c r="O25" s="290">
        <v>-206400</v>
      </c>
      <c r="P25" s="290">
        <v>-206400</v>
      </c>
      <c r="Q25" s="290">
        <v>-206400</v>
      </c>
      <c r="R25" s="290">
        <v>-206400</v>
      </c>
      <c r="S25" s="290"/>
      <c r="T25" s="8"/>
    </row>
    <row r="26" spans="1:20" s="9" customFormat="1" ht="33" customHeight="1">
      <c r="A26" s="22" t="s">
        <v>6</v>
      </c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45"/>
      <c r="O26" s="21"/>
      <c r="P26" s="21"/>
      <c r="Q26" s="21"/>
      <c r="R26" s="21"/>
      <c r="S26" s="21"/>
      <c r="T26" s="8"/>
    </row>
    <row r="27" spans="1:20" s="9" customFormat="1" ht="24" customHeight="1">
      <c r="A27" s="100" t="s">
        <v>4</v>
      </c>
      <c r="B27" s="100"/>
      <c r="C27" s="319">
        <f aca="true" t="shared" si="0" ref="C27:N27">C7+C8+C9+C16+C17+C19+C21+C23</f>
        <v>0</v>
      </c>
      <c r="D27" s="319">
        <f t="shared" si="0"/>
        <v>3668400</v>
      </c>
      <c r="E27" s="319">
        <f t="shared" si="0"/>
        <v>0</v>
      </c>
      <c r="F27" s="319">
        <f t="shared" si="0"/>
        <v>0</v>
      </c>
      <c r="G27" s="319">
        <f t="shared" si="0"/>
        <v>0</v>
      </c>
      <c r="H27" s="319">
        <f t="shared" si="0"/>
        <v>3668400</v>
      </c>
      <c r="I27" s="319">
        <f t="shared" si="0"/>
        <v>0</v>
      </c>
      <c r="J27" s="319">
        <f t="shared" si="0"/>
        <v>0</v>
      </c>
      <c r="K27" s="319">
        <f t="shared" si="0"/>
        <v>0</v>
      </c>
      <c r="L27" s="319">
        <f t="shared" si="0"/>
        <v>0</v>
      </c>
      <c r="M27" s="319">
        <f t="shared" si="0"/>
        <v>0</v>
      </c>
      <c r="N27" s="319">
        <f t="shared" si="0"/>
        <v>0</v>
      </c>
      <c r="O27" s="319">
        <f>O7+O8+O9+O16+O17+O19+O21+O23+O25</f>
        <v>2013340</v>
      </c>
      <c r="P27" s="319">
        <f>P7+P8+P9+P16+P17+P19+P21+P23+P25</f>
        <v>6608200</v>
      </c>
      <c r="Q27" s="319">
        <f>Q7+Q8+Q9+Q16+Q17+Q19+Q21+Q23+Q25</f>
        <v>6628300</v>
      </c>
      <c r="R27" s="319">
        <f>R7+R8+R9+R16+R17+R19+R21+R23+R25</f>
        <v>6628300</v>
      </c>
      <c r="S27" s="319"/>
      <c r="T27" s="8"/>
    </row>
    <row r="28" spans="1:20" s="9" customFormat="1" ht="24" customHeight="1">
      <c r="A28" s="100" t="s">
        <v>5</v>
      </c>
      <c r="B28" s="100"/>
      <c r="C28" s="320">
        <f>C10+C11+C12+C14</f>
        <v>0</v>
      </c>
      <c r="D28" s="320">
        <f aca="true" t="shared" si="1" ref="D28:S28">D10+D11+D12+D14</f>
        <v>405000</v>
      </c>
      <c r="E28" s="320">
        <f t="shared" si="1"/>
        <v>0</v>
      </c>
      <c r="F28" s="320">
        <f t="shared" si="1"/>
        <v>0</v>
      </c>
      <c r="G28" s="320">
        <f t="shared" si="1"/>
        <v>0</v>
      </c>
      <c r="H28" s="320">
        <f t="shared" si="1"/>
        <v>405000</v>
      </c>
      <c r="I28" s="320">
        <f t="shared" si="1"/>
        <v>82000</v>
      </c>
      <c r="J28" s="320">
        <f t="shared" si="1"/>
        <v>0</v>
      </c>
      <c r="K28" s="320">
        <f t="shared" si="1"/>
        <v>0</v>
      </c>
      <c r="L28" s="320">
        <f t="shared" si="1"/>
        <v>0</v>
      </c>
      <c r="M28" s="320">
        <f t="shared" si="1"/>
        <v>0</v>
      </c>
      <c r="N28" s="320">
        <f t="shared" si="1"/>
        <v>0</v>
      </c>
      <c r="O28" s="320">
        <f t="shared" si="1"/>
        <v>395770.5833333333</v>
      </c>
      <c r="P28" s="320">
        <f t="shared" si="1"/>
        <v>1203332</v>
      </c>
      <c r="Q28" s="320">
        <f t="shared" si="1"/>
        <v>1203332</v>
      </c>
      <c r="R28" s="320">
        <f t="shared" si="1"/>
        <v>1203332</v>
      </c>
      <c r="S28" s="321">
        <f t="shared" si="1"/>
        <v>20.7967</v>
      </c>
      <c r="T28" s="8"/>
    </row>
    <row r="29" spans="1:19" s="40" customFormat="1" ht="36" customHeight="1">
      <c r="A29" s="71" t="s">
        <v>14</v>
      </c>
      <c r="B29" s="71"/>
      <c r="C29" s="233">
        <f aca="true" t="shared" si="2" ref="C29:I29">C27+C28</f>
        <v>0</v>
      </c>
      <c r="D29" s="233">
        <f t="shared" si="2"/>
        <v>4073400</v>
      </c>
      <c r="E29" s="233">
        <f t="shared" si="2"/>
        <v>0</v>
      </c>
      <c r="F29" s="233">
        <f t="shared" si="2"/>
        <v>0</v>
      </c>
      <c r="G29" s="233">
        <f t="shared" si="2"/>
        <v>0</v>
      </c>
      <c r="H29" s="233">
        <f t="shared" si="2"/>
        <v>4073400</v>
      </c>
      <c r="I29" s="233">
        <f t="shared" si="2"/>
        <v>82000</v>
      </c>
      <c r="J29" s="322"/>
      <c r="K29" s="322"/>
      <c r="L29" s="322"/>
      <c r="M29" s="322"/>
      <c r="N29" s="323"/>
      <c r="O29" s="233">
        <f>O27+O28</f>
        <v>2409110.5833333335</v>
      </c>
      <c r="P29" s="233">
        <f>P27+P28</f>
        <v>7811532</v>
      </c>
      <c r="Q29" s="233">
        <f>Q27+Q28</f>
        <v>7831632</v>
      </c>
      <c r="R29" s="233">
        <f>R27+R28</f>
        <v>7831632</v>
      </c>
      <c r="S29" s="230">
        <f>S27+S28</f>
        <v>20.7967</v>
      </c>
    </row>
    <row r="31" spans="1:19" s="9" customFormat="1" ht="29.25" customHeight="1">
      <c r="A31" s="199" t="s">
        <v>134</v>
      </c>
      <c r="B31" s="147"/>
      <c r="C31" s="148"/>
      <c r="D31" s="148"/>
      <c r="E31" s="148"/>
      <c r="F31" s="148"/>
      <c r="G31" s="148"/>
      <c r="H31" s="148"/>
      <c r="I31" s="148"/>
      <c r="J31" s="149"/>
      <c r="K31" s="149"/>
      <c r="L31" s="149"/>
      <c r="M31" s="149"/>
      <c r="N31" s="150"/>
      <c r="O31" s="148"/>
      <c r="P31" s="148"/>
      <c r="Q31" s="148"/>
      <c r="R31" s="148"/>
      <c r="S31" s="151"/>
    </row>
    <row r="32" spans="1:19" s="164" customFormat="1" ht="24" customHeight="1">
      <c r="A32" s="172" t="s">
        <v>130</v>
      </c>
      <c r="B32" s="173"/>
      <c r="C32" s="231"/>
      <c r="D32" s="231"/>
      <c r="E32" s="231"/>
      <c r="F32" s="231"/>
      <c r="G32" s="231"/>
      <c r="H32" s="231"/>
      <c r="I32" s="231"/>
      <c r="J32" s="324"/>
      <c r="K32" s="324"/>
      <c r="L32" s="324"/>
      <c r="M32" s="324"/>
      <c r="N32" s="325"/>
      <c r="O32" s="231">
        <v>686000</v>
      </c>
      <c r="P32" s="231">
        <v>686000</v>
      </c>
      <c r="Q32" s="231">
        <v>686000</v>
      </c>
      <c r="R32" s="231">
        <v>686000</v>
      </c>
      <c r="S32" s="326"/>
    </row>
    <row r="33" spans="1:19" s="164" customFormat="1" ht="21" customHeight="1">
      <c r="A33" s="172" t="s">
        <v>131</v>
      </c>
      <c r="B33" s="163"/>
      <c r="C33" s="232"/>
      <c r="D33" s="232"/>
      <c r="E33" s="232"/>
      <c r="F33" s="232"/>
      <c r="G33" s="232"/>
      <c r="H33" s="232"/>
      <c r="I33" s="232"/>
      <c r="J33" s="327"/>
      <c r="K33" s="327"/>
      <c r="L33" s="327"/>
      <c r="M33" s="327"/>
      <c r="N33" s="328"/>
      <c r="O33" s="231">
        <v>1697264.9672000036</v>
      </c>
      <c r="P33" s="231">
        <v>1697264.9672000036</v>
      </c>
      <c r="Q33" s="231">
        <v>1697264.9672000036</v>
      </c>
      <c r="R33" s="231">
        <v>1697264.9672000036</v>
      </c>
      <c r="S33" s="329"/>
    </row>
    <row r="34" spans="1:19" s="164" customFormat="1" ht="61.5" customHeight="1">
      <c r="A34" s="172" t="s">
        <v>216</v>
      </c>
      <c r="B34" s="173"/>
      <c r="C34" s="231"/>
      <c r="D34" s="231"/>
      <c r="E34" s="231"/>
      <c r="F34" s="231"/>
      <c r="G34" s="231"/>
      <c r="H34" s="231">
        <v>127184</v>
      </c>
      <c r="I34" s="231"/>
      <c r="J34" s="324"/>
      <c r="K34" s="324"/>
      <c r="L34" s="324"/>
      <c r="M34" s="324"/>
      <c r="N34" s="325"/>
      <c r="O34" s="231">
        <v>145323</v>
      </c>
      <c r="P34" s="231"/>
      <c r="Q34" s="231"/>
      <c r="R34" s="231"/>
      <c r="S34" s="326"/>
    </row>
    <row r="35" spans="1:19" s="58" customFormat="1" ht="25.5" customHeight="1">
      <c r="A35" s="172" t="s">
        <v>135</v>
      </c>
      <c r="B35" s="173"/>
      <c r="C35" s="231"/>
      <c r="D35" s="231"/>
      <c r="E35" s="231"/>
      <c r="F35" s="231"/>
      <c r="G35" s="231"/>
      <c r="H35" s="231">
        <v>4455698</v>
      </c>
      <c r="I35" s="231"/>
      <c r="J35" s="324"/>
      <c r="K35" s="324"/>
      <c r="L35" s="324"/>
      <c r="M35" s="324"/>
      <c r="N35" s="325"/>
      <c r="O35" s="231"/>
      <c r="P35" s="231"/>
      <c r="Q35" s="231"/>
      <c r="R35" s="231"/>
      <c r="S35" s="326"/>
    </row>
    <row r="36" spans="1:19" s="58" customFormat="1" ht="43.5" customHeight="1">
      <c r="A36" s="198" t="s">
        <v>154</v>
      </c>
      <c r="B36" s="173"/>
      <c r="C36" s="231"/>
      <c r="D36" s="231"/>
      <c r="E36" s="231"/>
      <c r="F36" s="231"/>
      <c r="G36" s="231"/>
      <c r="H36" s="330">
        <v>-472534</v>
      </c>
      <c r="I36" s="231"/>
      <c r="J36" s="324"/>
      <c r="K36" s="324"/>
      <c r="L36" s="324"/>
      <c r="M36" s="324"/>
      <c r="N36" s="325"/>
      <c r="O36" s="231"/>
      <c r="P36" s="231"/>
      <c r="Q36" s="231"/>
      <c r="R36" s="231"/>
      <c r="S36" s="326"/>
    </row>
    <row r="37" spans="1:19" s="9" customFormat="1" ht="32.25" customHeight="1">
      <c r="A37" s="147" t="s">
        <v>195</v>
      </c>
      <c r="B37" s="148"/>
      <c r="C37" s="331"/>
      <c r="D37" s="331"/>
      <c r="E37" s="331"/>
      <c r="F37" s="331"/>
      <c r="G37" s="331"/>
      <c r="H37" s="331">
        <f aca="true" t="shared" si="3" ref="H37:R37">SUM(H32:H36)</f>
        <v>4110348</v>
      </c>
      <c r="I37" s="331">
        <f t="shared" si="3"/>
        <v>0</v>
      </c>
      <c r="J37" s="331">
        <f t="shared" si="3"/>
        <v>0</v>
      </c>
      <c r="K37" s="331">
        <f t="shared" si="3"/>
        <v>0</v>
      </c>
      <c r="L37" s="331">
        <f t="shared" si="3"/>
        <v>0</v>
      </c>
      <c r="M37" s="331">
        <f t="shared" si="3"/>
        <v>0</v>
      </c>
      <c r="N37" s="331">
        <f t="shared" si="3"/>
        <v>0</v>
      </c>
      <c r="O37" s="331">
        <f t="shared" si="3"/>
        <v>2528587.9672000036</v>
      </c>
      <c r="P37" s="331">
        <f t="shared" si="3"/>
        <v>2383264.9672000036</v>
      </c>
      <c r="Q37" s="331">
        <f t="shared" si="3"/>
        <v>2383264.9672000036</v>
      </c>
      <c r="R37" s="331">
        <f t="shared" si="3"/>
        <v>2383264.9672000036</v>
      </c>
      <c r="S37" s="332">
        <v>26.694000000000035</v>
      </c>
    </row>
    <row r="38" spans="1:19" s="40" customFormat="1" ht="42" customHeight="1">
      <c r="A38" s="120" t="s">
        <v>132</v>
      </c>
      <c r="B38" s="139"/>
      <c r="C38" s="139"/>
      <c r="D38" s="139"/>
      <c r="E38" s="139"/>
      <c r="F38" s="139"/>
      <c r="G38" s="139"/>
      <c r="H38" s="139">
        <f aca="true" t="shared" si="4" ref="H38:N38">H37-H29</f>
        <v>36948</v>
      </c>
      <c r="I38" s="139">
        <f t="shared" si="4"/>
        <v>-82000</v>
      </c>
      <c r="J38" s="139">
        <f t="shared" si="4"/>
        <v>0</v>
      </c>
      <c r="K38" s="139">
        <f t="shared" si="4"/>
        <v>0</v>
      </c>
      <c r="L38" s="139">
        <f t="shared" si="4"/>
        <v>0</v>
      </c>
      <c r="M38" s="139">
        <f t="shared" si="4"/>
        <v>0</v>
      </c>
      <c r="N38" s="139">
        <f t="shared" si="4"/>
        <v>0</v>
      </c>
      <c r="O38" s="139">
        <f>O37-O29</f>
        <v>119477.38386667008</v>
      </c>
      <c r="P38" s="139">
        <f>P37-P29</f>
        <v>-5428267.032799996</v>
      </c>
      <c r="Q38" s="139">
        <f>Q37-Q29</f>
        <v>-5448367.032799996</v>
      </c>
      <c r="R38" s="139">
        <f>R37-R29</f>
        <v>-5448367.032799996</v>
      </c>
      <c r="S38" s="207"/>
    </row>
    <row r="40" spans="1:19" s="40" customFormat="1" ht="30.75" customHeight="1" hidden="1" outlineLevel="1">
      <c r="A40" s="70" t="s">
        <v>199</v>
      </c>
      <c r="B40" s="194"/>
      <c r="C40" s="44"/>
      <c r="D40" s="44"/>
      <c r="E40" s="44"/>
      <c r="F40" s="44"/>
      <c r="G40" s="44"/>
      <c r="H40" s="14">
        <v>20450000</v>
      </c>
      <c r="I40" s="44"/>
      <c r="J40" s="195"/>
      <c r="K40" s="195"/>
      <c r="L40" s="195"/>
      <c r="M40" s="195"/>
      <c r="N40" s="196"/>
      <c r="O40" s="44"/>
      <c r="P40" s="44"/>
      <c r="Q40" s="44"/>
      <c r="R40" s="44"/>
      <c r="S40" s="197"/>
    </row>
    <row r="41" spans="1:19" s="9" customFormat="1" ht="24" customHeight="1" hidden="1" outlineLevel="1">
      <c r="A41" s="147" t="s">
        <v>134</v>
      </c>
      <c r="B41" s="147"/>
      <c r="C41" s="148"/>
      <c r="D41" s="148"/>
      <c r="E41" s="148"/>
      <c r="F41" s="148"/>
      <c r="G41" s="148"/>
      <c r="H41" s="148"/>
      <c r="I41" s="148"/>
      <c r="J41" s="149"/>
      <c r="K41" s="149"/>
      <c r="L41" s="149"/>
      <c r="M41" s="149"/>
      <c r="N41" s="150"/>
      <c r="O41" s="148"/>
      <c r="P41" s="148"/>
      <c r="Q41" s="148"/>
      <c r="R41" s="148"/>
      <c r="S41" s="151"/>
    </row>
    <row r="42" spans="1:19" s="58" customFormat="1" ht="21" customHeight="1" hidden="1" outlineLevel="1">
      <c r="A42" s="201"/>
      <c r="B42" s="202"/>
      <c r="C42" s="168"/>
      <c r="D42" s="168"/>
      <c r="E42" s="168"/>
      <c r="F42" s="168"/>
      <c r="G42" s="168"/>
      <c r="H42" s="166"/>
      <c r="I42" s="168"/>
      <c r="J42" s="203"/>
      <c r="K42" s="203"/>
      <c r="L42" s="203"/>
      <c r="M42" s="203"/>
      <c r="N42" s="204"/>
      <c r="O42" s="168"/>
      <c r="P42" s="168"/>
      <c r="Q42" s="168"/>
      <c r="R42" s="168"/>
      <c r="S42" s="205"/>
    </row>
    <row r="43" spans="1:19" s="58" customFormat="1" ht="19.5" customHeight="1" hidden="1" outlineLevel="1">
      <c r="A43" s="201"/>
      <c r="B43" s="202"/>
      <c r="C43" s="168"/>
      <c r="D43" s="168"/>
      <c r="E43" s="168"/>
      <c r="F43" s="168"/>
      <c r="G43" s="168"/>
      <c r="H43" s="166"/>
      <c r="I43" s="168"/>
      <c r="J43" s="203"/>
      <c r="K43" s="203"/>
      <c r="L43" s="203"/>
      <c r="M43" s="203"/>
      <c r="N43" s="204"/>
      <c r="O43" s="168"/>
      <c r="P43" s="168"/>
      <c r="Q43" s="168"/>
      <c r="R43" s="168"/>
      <c r="S43" s="205"/>
    </row>
    <row r="44" spans="1:19" s="58" customFormat="1" ht="36.75" customHeight="1" hidden="1" outlineLevel="1">
      <c r="A44" s="200" t="s">
        <v>196</v>
      </c>
      <c r="B44" s="202"/>
      <c r="C44" s="168"/>
      <c r="D44" s="168"/>
      <c r="E44" s="168"/>
      <c r="F44" s="168"/>
      <c r="G44" s="168"/>
      <c r="H44" s="168">
        <v>6032742</v>
      </c>
      <c r="I44" s="168"/>
      <c r="J44" s="203"/>
      <c r="K44" s="203"/>
      <c r="L44" s="203"/>
      <c r="M44" s="203"/>
      <c r="N44" s="204"/>
      <c r="O44" s="168"/>
      <c r="P44" s="168"/>
      <c r="Q44" s="168"/>
      <c r="R44" s="168"/>
      <c r="S44" s="205"/>
    </row>
    <row r="45" ht="12.75" hidden="1" outlineLevel="1">
      <c r="A45" t="s">
        <v>202</v>
      </c>
    </row>
    <row r="46" ht="12.75" collapsed="1"/>
  </sheetData>
  <sheetProtection password="DA9F" sheet="1"/>
  <mergeCells count="4">
    <mergeCell ref="A4:A5"/>
    <mergeCell ref="S4:S5"/>
    <mergeCell ref="C4:H4"/>
    <mergeCell ref="O4:Q4"/>
  </mergeCells>
  <printOptions/>
  <pageMargins left="0.4724409448818898" right="0.11811023622047245" top="0.5905511811023623" bottom="0.4724409448818898" header="0.5118110236220472" footer="0.1968503937007874"/>
  <pageSetup fitToHeight="1" fitToWidth="1" horizontalDpi="300" verticalDpi="300" orientation="landscape" paperSize="9" scale="66" r:id="rId3"/>
  <headerFooter alignWithMargins="0">
    <oddHeader>&amp;RAnlage 1 GRDrs 177/2013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2013-05-29T12:22:35Z</cp:lastPrinted>
  <dcterms:created xsi:type="dcterms:W3CDTF">2009-02-18T09:47:05Z</dcterms:created>
  <dcterms:modified xsi:type="dcterms:W3CDTF">2013-05-29T14:00:00Z</dcterms:modified>
  <cp:category/>
  <cp:version/>
  <cp:contentType/>
  <cp:contentStatus/>
</cp:coreProperties>
</file>