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51-00-601\1Finanz\Vorlagen\616_2022_ION\Unterlagen_20_17\"/>
    </mc:Choice>
  </mc:AlternateContent>
  <bookViews>
    <workbookView xWindow="0" yWindow="0" windowWidth="28800" windowHeight="11745"/>
  </bookViews>
  <sheets>
    <sheet name="Tabelle1" sheetId="1" r:id="rId1"/>
    <sheet name="Tabelle2" sheetId="2" r:id="rId2"/>
    <sheet name="Tabelle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57" i="1"/>
  <c r="C56" i="1"/>
  <c r="C55" i="1"/>
  <c r="G38" i="1" l="1"/>
  <c r="G33" i="1"/>
  <c r="G27" i="1"/>
  <c r="F42" i="1"/>
  <c r="F37" i="1"/>
  <c r="F32" i="1"/>
  <c r="C19" i="1"/>
  <c r="C9" i="1"/>
  <c r="A9" i="1"/>
  <c r="A11" i="1" s="1"/>
  <c r="F43" i="1" l="1"/>
  <c r="A43" i="1"/>
  <c r="G43" i="1"/>
  <c r="A19" i="1" l="1"/>
  <c r="A21" i="1" s="1"/>
  <c r="F11" i="1" s="1"/>
  <c r="D54" i="1" l="1"/>
  <c r="E54" i="1" s="1"/>
  <c r="D55" i="1"/>
  <c r="E55" i="1" s="1"/>
  <c r="D57" i="1"/>
  <c r="D56" i="1"/>
  <c r="E56" i="1" s="1"/>
  <c r="D58" i="1"/>
  <c r="E57" i="1"/>
  <c r="E58" i="1"/>
</calcChain>
</file>

<file path=xl/sharedStrings.xml><?xml version="1.0" encoding="utf-8"?>
<sst xmlns="http://schemas.openxmlformats.org/spreadsheetml/2006/main" count="59" uniqueCount="44">
  <si>
    <t xml:space="preserve">Kernerstraße 36 </t>
  </si>
  <si>
    <t>SUMME Gruppen</t>
  </si>
  <si>
    <t>Personalmehrbedarf</t>
  </si>
  <si>
    <t>G E S A M T</t>
  </si>
  <si>
    <t>ION</t>
  </si>
  <si>
    <t>Personalbedarf Stuttgarter ION</t>
  </si>
  <si>
    <t>2 Nachtdienste à 12 Std. (20:00 – 9:00 Uhr)*</t>
  </si>
  <si>
    <t>2 frühe Tagdienste à 8 Stunden (8:00 - 16:30 Uhr)**</t>
  </si>
  <si>
    <t>1 später Tagdienst à 7,5 Stunden (12:00 – 20:00 Uhr)**</t>
  </si>
  <si>
    <t>1 später Tagdienst à 5,5 Stunden (15:30 – 21:00 Uhr)**</t>
  </si>
  <si>
    <t>= 53 Std./Tag</t>
  </si>
  <si>
    <t>2 Nachtdienste à 12 Std. (19:00 – 8:00 Uhr)*</t>
  </si>
  <si>
    <t>2 frühe Tagdienste à 8 Stunden (6:00 - 14:30 Uhr)**</t>
  </si>
  <si>
    <t>2 späte Tagdienste à 8 Stunden (12:30 – 21:00 Uhr)**</t>
  </si>
  <si>
    <t>= 56 Std./Tag</t>
  </si>
  <si>
    <t>1 Nachtdienst à 12 Std. (20:00 – 9:00 Uhr)*</t>
  </si>
  <si>
    <t>2 frühere Tagdienste à 8 Stunden (7:30 - 16:00 Uhr)**</t>
  </si>
  <si>
    <t>2 späte Tagdienste à 8 Stunden (12:30 – 21:00 Uhr)</t>
  </si>
  <si>
    <t>1.574 h - 46,8 - 20% = 1.221,76 h</t>
  </si>
  <si>
    <t>*   Im Nachtdienst ist die gesetzlich vorgeschriebene Pause mit 60 Minuten enthalten</t>
  </si>
  <si>
    <t>** In den Tagdiensten ist die gesetzlich vorgeschriebene Pause mit 30 Minuten enthalten</t>
  </si>
  <si>
    <t>Kernerstraße 36</t>
  </si>
  <si>
    <t>Tage</t>
  </si>
  <si>
    <t>freie Tage</t>
  </si>
  <si>
    <t>Gesamtbedarf 
Stellen</t>
  </si>
  <si>
    <t>Mehrbedarf Stellen</t>
  </si>
  <si>
    <t>Stellenmehrbedarf bei Inanspruchnahme von Regenerationstagen gem.Tarifeinigung ausgehend von 201,81 Nettoarbeitstagen</t>
  </si>
  <si>
    <t>Faktor freie Tage</t>
  </si>
  <si>
    <t>= 153 Std./Tag</t>
  </si>
  <si>
    <t>= 44 Std./Tag</t>
  </si>
  <si>
    <r>
      <t xml:space="preserve">Gruppe (insgesamt 29 Plätze) - </t>
    </r>
    <r>
      <rPr>
        <b/>
        <sz val="12"/>
        <color theme="1"/>
        <rFont val="Symbol"/>
        <family val="1"/>
        <charset val="2"/>
      </rPr>
      <t>Æ</t>
    </r>
    <r>
      <rPr>
        <b/>
        <sz val="12"/>
        <color theme="1"/>
        <rFont val="Arial"/>
        <family val="2"/>
      </rPr>
      <t xml:space="preserve"> 1,20 VZK pP</t>
    </r>
  </si>
  <si>
    <t>Gruppe 1 (12 – 17 Jahre, 15 Plätze) – 1,06 VZK pP</t>
  </si>
  <si>
    <t>Gruppe 2 (0 - 6 Jahre, 8 Plätze) – 2,09 VZK pP</t>
  </si>
  <si>
    <t>Gruppe 3 (6 – 12 Jahre, 6 Plätze) – 2,19 VZK pP</t>
  </si>
  <si>
    <t>Gruppe 1 (12 – 17 Jahre, 15 Plätze) – 0,85 VZK pP</t>
  </si>
  <si>
    <t>Gruppe 2 (0 - 6 Jahre, 8 Plätze) – 1,68 VZK pP</t>
  </si>
  <si>
    <t>Gruppe 3 (6 – 12 Jahre, 6 Plätze) – 1,44 VZK pP</t>
  </si>
  <si>
    <t>VZK zur Absicherung Dreischichtbetrieb</t>
  </si>
  <si>
    <t>Betreuungs-stunden</t>
  </si>
  <si>
    <t>VZK</t>
  </si>
  <si>
    <r>
      <t xml:space="preserve">Gruppe 1 (12–17 Jahre, 15 Plätze) – </t>
    </r>
    <r>
      <rPr>
        <b/>
        <sz val="12"/>
        <color theme="1"/>
        <rFont val="Arial"/>
        <family val="2"/>
      </rPr>
      <t>1,06 VZK pP</t>
    </r>
    <r>
      <rPr>
        <sz val="12"/>
        <color theme="1"/>
        <rFont val="Arial"/>
        <family val="2"/>
      </rPr>
      <t>:</t>
    </r>
  </si>
  <si>
    <r>
      <t xml:space="preserve">Gruppe 2 (0 - 6 Jahre, 8 Plätze) – </t>
    </r>
    <r>
      <rPr>
        <b/>
        <sz val="12"/>
        <color theme="1"/>
        <rFont val="Arial"/>
        <family val="2"/>
      </rPr>
      <t>2,09 VZK pP</t>
    </r>
    <r>
      <rPr>
        <sz val="12"/>
        <color theme="1"/>
        <rFont val="Arial"/>
        <family val="2"/>
      </rPr>
      <t>:</t>
    </r>
  </si>
  <si>
    <r>
      <t xml:space="preserve">Gruppe 3 (6 – 12 Jahre, 6 Plätze) – </t>
    </r>
    <r>
      <rPr>
        <b/>
        <sz val="12"/>
        <color theme="1"/>
        <rFont val="Arial"/>
        <family val="2"/>
      </rPr>
      <t>2,19 VZK pP</t>
    </r>
    <r>
      <rPr>
        <sz val="12"/>
        <color theme="1"/>
        <rFont val="Arial"/>
        <family val="2"/>
      </rPr>
      <t>:</t>
    </r>
  </si>
  <si>
    <t>Berechnungsgrundlage der Personalkosten ist eine bereinigte Jahresarbeitszeit pro VZK in Höhe von 1.574 h / Jahr (s. Kosten eines Arbeitsplatzes 2022) abzüglich 6 Zusatzurlaubstagen &amp; abzüglich 10 % fallübergreifende Tätigkeit &amp; abzüglich 10 % Rüstzeit inkl. Fortbildungstage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</si>
</sst>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\ &quot;h / Tag&quot;"/>
    <numFmt numFmtId="165" formatCode="0.0000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Symbol"/>
      <family val="1"/>
      <charset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/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164" fontId="0" fillId="0" borderId="10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vertical="top" wrapText="1"/>
    </xf>
    <xf numFmtId="0" fontId="4" fillId="0" borderId="16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2" fontId="2" fillId="0" borderId="0" xfId="0" applyNumberFormat="1" applyFont="1"/>
    <xf numFmtId="165" fontId="0" fillId="0" borderId="7" xfId="0" applyNumberFormat="1" applyBorder="1"/>
    <xf numFmtId="2" fontId="0" fillId="0" borderId="7" xfId="0" applyNumberFormat="1" applyBorder="1"/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7" xfId="0" applyFont="1" applyBorder="1"/>
    <xf numFmtId="165" fontId="8" fillId="0" borderId="7" xfId="0" applyNumberFormat="1" applyFont="1" applyBorder="1"/>
    <xf numFmtId="2" fontId="8" fillId="0" borderId="7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10</xdr:row>
      <xdr:rowOff>114300</xdr:rowOff>
    </xdr:from>
    <xdr:to>
      <xdr:col>4</xdr:col>
      <xdr:colOff>666750</xdr:colOff>
      <xdr:row>10</xdr:row>
      <xdr:rowOff>114300</xdr:rowOff>
    </xdr:to>
    <xdr:cxnSp macro="">
      <xdr:nvCxnSpPr>
        <xdr:cNvPr id="18" name="Gerade Verbindung mit Pfeil 17"/>
        <xdr:cNvCxnSpPr/>
      </xdr:nvCxnSpPr>
      <xdr:spPr>
        <a:xfrm>
          <a:off x="6943725" y="2066925"/>
          <a:ext cx="51435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20</xdr:row>
      <xdr:rowOff>114300</xdr:rowOff>
    </xdr:from>
    <xdr:to>
      <xdr:col>4</xdr:col>
      <xdr:colOff>695325</xdr:colOff>
      <xdr:row>20</xdr:row>
      <xdr:rowOff>114300</xdr:rowOff>
    </xdr:to>
    <xdr:cxnSp macro="">
      <xdr:nvCxnSpPr>
        <xdr:cNvPr id="19" name="Gerade Verbindung mit Pfeil 18"/>
        <xdr:cNvCxnSpPr/>
      </xdr:nvCxnSpPr>
      <xdr:spPr>
        <a:xfrm>
          <a:off x="6943725" y="5562600"/>
          <a:ext cx="51435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752475</xdr:colOff>
      <xdr:row>10</xdr:row>
      <xdr:rowOff>142875</xdr:rowOff>
    </xdr:from>
    <xdr:to>
      <xdr:col>4</xdr:col>
      <xdr:colOff>752475</xdr:colOff>
      <xdr:row>11</xdr:row>
      <xdr:rowOff>57150</xdr:rowOff>
    </xdr:to>
    <xdr:cxnSp macro="">
      <xdr:nvCxnSpPr>
        <xdr:cNvPr id="20" name="Gerader Verbinder 19"/>
        <xdr:cNvCxnSpPr/>
      </xdr:nvCxnSpPr>
      <xdr:spPr>
        <a:xfrm>
          <a:off x="7458075" y="2095500"/>
          <a:ext cx="0" cy="1295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762000</xdr:colOff>
      <xdr:row>12</xdr:row>
      <xdr:rowOff>0</xdr:rowOff>
    </xdr:from>
    <xdr:to>
      <xdr:col>4</xdr:col>
      <xdr:colOff>762000</xdr:colOff>
      <xdr:row>20</xdr:row>
      <xdr:rowOff>95250</xdr:rowOff>
    </xdr:to>
    <xdr:cxnSp macro="">
      <xdr:nvCxnSpPr>
        <xdr:cNvPr id="21" name="Gerader Verbinder 20"/>
        <xdr:cNvCxnSpPr/>
      </xdr:nvCxnSpPr>
      <xdr:spPr>
        <a:xfrm>
          <a:off x="7458075" y="3790950"/>
          <a:ext cx="0" cy="17526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workbookViewId="0">
      <selection activeCell="A2" sqref="A2"/>
    </sheetView>
  </sheetViews>
  <sheetFormatPr baseColWidth="10" defaultRowHeight="14.25" x14ac:dyDescent="0.2"/>
  <cols>
    <col min="2" max="2" width="45.375" customWidth="1"/>
    <col min="3" max="3" width="14.125" customWidth="1"/>
    <col min="4" max="4" width="12.25" customWidth="1"/>
    <col min="5" max="5" width="13.25" customWidth="1"/>
    <col min="7" max="7" width="11.625" customWidth="1"/>
  </cols>
  <sheetData>
    <row r="1" spans="1:6" ht="16.5" x14ac:dyDescent="0.25">
      <c r="B1" s="1" t="s">
        <v>5</v>
      </c>
    </row>
    <row r="3" spans="1:6" ht="15" x14ac:dyDescent="0.25">
      <c r="A3" s="2" t="s">
        <v>0</v>
      </c>
      <c r="C3" s="3">
        <v>2019</v>
      </c>
    </row>
    <row r="4" spans="1:6" ht="15.75" thickBot="1" x14ac:dyDescent="0.25">
      <c r="A4" s="2"/>
    </row>
    <row r="5" spans="1:6" ht="32.25" thickBot="1" x14ac:dyDescent="0.25">
      <c r="A5" s="4" t="s">
        <v>39</v>
      </c>
      <c r="B5" s="5" t="s">
        <v>30</v>
      </c>
      <c r="C5" s="5" t="s">
        <v>38</v>
      </c>
    </row>
    <row r="6" spans="1:6" x14ac:dyDescent="0.2">
      <c r="A6" s="6">
        <v>12.73</v>
      </c>
      <c r="B6" s="7" t="s">
        <v>34</v>
      </c>
      <c r="C6" s="8">
        <v>53</v>
      </c>
    </row>
    <row r="7" spans="1:6" x14ac:dyDescent="0.2">
      <c r="A7" s="9">
        <v>13.45</v>
      </c>
      <c r="B7" s="10" t="s">
        <v>35</v>
      </c>
      <c r="C7" s="8">
        <v>56</v>
      </c>
    </row>
    <row r="8" spans="1:6" ht="15" thickBot="1" x14ac:dyDescent="0.25">
      <c r="A8" s="11">
        <v>8.65</v>
      </c>
      <c r="B8" s="12" t="s">
        <v>36</v>
      </c>
      <c r="C8" s="13">
        <v>36</v>
      </c>
    </row>
    <row r="9" spans="1:6" ht="16.5" thickBot="1" x14ac:dyDescent="0.3">
      <c r="A9" s="4">
        <f>SUM(A6:A8)</f>
        <v>34.83</v>
      </c>
      <c r="B9" s="4" t="s">
        <v>1</v>
      </c>
      <c r="C9" s="14">
        <f>SUM(C6:C8)</f>
        <v>145</v>
      </c>
    </row>
    <row r="10" spans="1:6" ht="15.75" thickBot="1" x14ac:dyDescent="0.3">
      <c r="A10" s="15">
        <v>1</v>
      </c>
      <c r="B10" s="10" t="s">
        <v>37</v>
      </c>
      <c r="C10" s="8"/>
      <c r="E10" s="43" t="s">
        <v>2</v>
      </c>
      <c r="F10" s="43"/>
    </row>
    <row r="11" spans="1:6" ht="16.5" thickBot="1" x14ac:dyDescent="0.3">
      <c r="A11" s="55">
        <f>SUM(A9,A10)</f>
        <v>35.83</v>
      </c>
      <c r="B11" s="4" t="s">
        <v>3</v>
      </c>
      <c r="C11" s="14"/>
      <c r="F11" s="37">
        <f>A21-A11</f>
        <v>10.909999999999997</v>
      </c>
    </row>
    <row r="12" spans="1:6" ht="15" x14ac:dyDescent="0.25">
      <c r="E12" s="3" t="s">
        <v>4</v>
      </c>
    </row>
    <row r="13" spans="1:6" ht="15" x14ac:dyDescent="0.25">
      <c r="A13" s="2" t="s">
        <v>0</v>
      </c>
      <c r="C13" s="3">
        <v>2022</v>
      </c>
    </row>
    <row r="14" spans="1:6" ht="15.75" thickBot="1" x14ac:dyDescent="0.25">
      <c r="A14" s="2"/>
    </row>
    <row r="15" spans="1:6" ht="32.25" thickBot="1" x14ac:dyDescent="0.25">
      <c r="A15" s="4" t="s">
        <v>39</v>
      </c>
      <c r="B15" s="5" t="s">
        <v>30</v>
      </c>
      <c r="C15" s="5" t="s">
        <v>38</v>
      </c>
    </row>
    <row r="16" spans="1:6" x14ac:dyDescent="0.2">
      <c r="A16" s="16">
        <v>15.85</v>
      </c>
      <c r="B16" s="7" t="s">
        <v>31</v>
      </c>
      <c r="C16" s="8">
        <v>53</v>
      </c>
    </row>
    <row r="17" spans="1:7" x14ac:dyDescent="0.2">
      <c r="A17" s="15">
        <v>16.739999999999998</v>
      </c>
      <c r="B17" s="10" t="s">
        <v>32</v>
      </c>
      <c r="C17" s="8">
        <v>56</v>
      </c>
    </row>
    <row r="18" spans="1:7" ht="15" thickBot="1" x14ac:dyDescent="0.25">
      <c r="A18" s="17">
        <v>13.15</v>
      </c>
      <c r="B18" s="12" t="s">
        <v>33</v>
      </c>
      <c r="C18" s="13">
        <v>44</v>
      </c>
    </row>
    <row r="19" spans="1:7" ht="16.5" thickBot="1" x14ac:dyDescent="0.3">
      <c r="A19" s="18">
        <f>SUM(A16:A18)</f>
        <v>45.739999999999995</v>
      </c>
      <c r="B19" s="4" t="s">
        <v>1</v>
      </c>
      <c r="C19" s="14">
        <f>SUM(C16:C18)</f>
        <v>153</v>
      </c>
    </row>
    <row r="20" spans="1:7" ht="15" thickBot="1" x14ac:dyDescent="0.25">
      <c r="A20" s="15">
        <v>1</v>
      </c>
      <c r="B20" s="10" t="s">
        <v>37</v>
      </c>
      <c r="C20" s="8"/>
    </row>
    <row r="21" spans="1:7" ht="16.5" thickBot="1" x14ac:dyDescent="0.3">
      <c r="A21" s="56">
        <f>SUM(A19,A20)</f>
        <v>46.739999999999995</v>
      </c>
      <c r="B21" s="4" t="s">
        <v>3</v>
      </c>
      <c r="C21" s="14"/>
    </row>
    <row r="24" spans="1:7" ht="15" x14ac:dyDescent="0.2">
      <c r="A24" s="2" t="s">
        <v>21</v>
      </c>
    </row>
    <row r="25" spans="1:7" ht="15.75" thickBot="1" x14ac:dyDescent="0.25">
      <c r="A25" s="2"/>
    </row>
    <row r="26" spans="1:7" ht="32.25" thickBot="1" x14ac:dyDescent="0.25">
      <c r="A26" s="4" t="s">
        <v>39</v>
      </c>
      <c r="B26" s="5" t="s">
        <v>30</v>
      </c>
      <c r="C26" s="5" t="s">
        <v>38</v>
      </c>
    </row>
    <row r="27" spans="1:7" ht="31.5" x14ac:dyDescent="0.2">
      <c r="A27" s="45">
        <v>15.85</v>
      </c>
      <c r="B27" s="19" t="s">
        <v>40</v>
      </c>
      <c r="C27" s="20"/>
      <c r="F27" s="12"/>
      <c r="G27" s="49">
        <f>((SUM(C28:C31))*365.25)/1221.76</f>
        <v>15.844560306443164</v>
      </c>
    </row>
    <row r="28" spans="1:7" ht="15" x14ac:dyDescent="0.2">
      <c r="A28" s="46"/>
      <c r="B28" s="19" t="s">
        <v>6</v>
      </c>
      <c r="C28" s="20">
        <v>24</v>
      </c>
      <c r="F28" s="21">
        <v>24</v>
      </c>
      <c r="G28" s="49"/>
    </row>
    <row r="29" spans="1:7" ht="30" x14ac:dyDescent="0.2">
      <c r="A29" s="46"/>
      <c r="B29" s="19" t="s">
        <v>7</v>
      </c>
      <c r="C29" s="20">
        <v>16</v>
      </c>
      <c r="F29" s="21">
        <v>16</v>
      </c>
      <c r="G29" s="49"/>
    </row>
    <row r="30" spans="1:7" ht="30" x14ac:dyDescent="0.2">
      <c r="A30" s="46"/>
      <c r="B30" s="19" t="s">
        <v>8</v>
      </c>
      <c r="C30" s="20">
        <v>7.5</v>
      </c>
      <c r="F30" s="21">
        <v>7.5</v>
      </c>
      <c r="G30" s="49"/>
    </row>
    <row r="31" spans="1:7" ht="30" x14ac:dyDescent="0.2">
      <c r="A31" s="46"/>
      <c r="B31" s="19" t="s">
        <v>9</v>
      </c>
      <c r="C31" s="20">
        <v>5.5</v>
      </c>
      <c r="F31" s="21">
        <v>5.5</v>
      </c>
      <c r="G31" s="49"/>
    </row>
    <row r="32" spans="1:7" ht="15.75" thickBot="1" x14ac:dyDescent="0.3">
      <c r="A32" s="47"/>
      <c r="B32" s="22"/>
      <c r="C32" s="23" t="s">
        <v>10</v>
      </c>
      <c r="F32" s="24">
        <f>SUM(F28:F31)</f>
        <v>53</v>
      </c>
      <c r="G32" s="49"/>
    </row>
    <row r="33" spans="1:7" ht="15.75" x14ac:dyDescent="0.2">
      <c r="A33" s="45">
        <v>16.739999999999998</v>
      </c>
      <c r="B33" s="19" t="s">
        <v>41</v>
      </c>
      <c r="C33" s="20"/>
      <c r="F33" s="25"/>
      <c r="G33" s="49">
        <f>((SUM(C34:C36))*365.25)/1221.76</f>
        <v>16.741422210581458</v>
      </c>
    </row>
    <row r="34" spans="1:7" ht="15" x14ac:dyDescent="0.2">
      <c r="A34" s="46"/>
      <c r="B34" s="19" t="s">
        <v>11</v>
      </c>
      <c r="C34" s="20">
        <v>24</v>
      </c>
      <c r="F34" s="21">
        <v>24</v>
      </c>
      <c r="G34" s="49"/>
    </row>
    <row r="35" spans="1:7" ht="30" x14ac:dyDescent="0.2">
      <c r="A35" s="46"/>
      <c r="B35" s="19" t="s">
        <v>12</v>
      </c>
      <c r="C35" s="20">
        <v>16</v>
      </c>
      <c r="F35" s="21">
        <v>16</v>
      </c>
      <c r="G35" s="49"/>
    </row>
    <row r="36" spans="1:7" ht="30" x14ac:dyDescent="0.2">
      <c r="A36" s="46"/>
      <c r="B36" s="19" t="s">
        <v>13</v>
      </c>
      <c r="C36" s="20">
        <v>16</v>
      </c>
      <c r="F36" s="21">
        <v>16</v>
      </c>
      <c r="G36" s="49"/>
    </row>
    <row r="37" spans="1:7" ht="15.75" thickBot="1" x14ac:dyDescent="0.3">
      <c r="A37" s="47"/>
      <c r="B37" s="22"/>
      <c r="C37" s="26" t="s">
        <v>14</v>
      </c>
      <c r="F37" s="24">
        <f>SUM(F34:F36)</f>
        <v>56</v>
      </c>
      <c r="G37" s="49"/>
    </row>
    <row r="38" spans="1:7" ht="15.75" x14ac:dyDescent="0.2">
      <c r="A38" s="45">
        <v>13.15</v>
      </c>
      <c r="B38" s="19" t="s">
        <v>42</v>
      </c>
      <c r="C38" s="20"/>
      <c r="F38" s="25"/>
      <c r="G38" s="49">
        <f>((SUM(C39:C41))*365.25)/1221.76</f>
        <v>13.153974594028288</v>
      </c>
    </row>
    <row r="39" spans="1:7" ht="15" x14ac:dyDescent="0.2">
      <c r="A39" s="46"/>
      <c r="B39" s="19" t="s">
        <v>15</v>
      </c>
      <c r="C39" s="20">
        <v>12</v>
      </c>
      <c r="F39" s="21">
        <v>12</v>
      </c>
      <c r="G39" s="49"/>
    </row>
    <row r="40" spans="1:7" ht="30" x14ac:dyDescent="0.2">
      <c r="A40" s="46"/>
      <c r="B40" s="50" t="s">
        <v>16</v>
      </c>
      <c r="C40" s="51">
        <v>16</v>
      </c>
      <c r="F40" s="21">
        <v>16</v>
      </c>
      <c r="G40" s="49"/>
    </row>
    <row r="41" spans="1:7" ht="30" x14ac:dyDescent="0.2">
      <c r="A41" s="46"/>
      <c r="B41" s="19" t="s">
        <v>17</v>
      </c>
      <c r="C41" s="20">
        <v>16</v>
      </c>
      <c r="F41" s="21">
        <v>16</v>
      </c>
      <c r="G41" s="49"/>
    </row>
    <row r="42" spans="1:7" ht="15.75" thickBot="1" x14ac:dyDescent="0.3">
      <c r="A42" s="47"/>
      <c r="B42" s="22"/>
      <c r="C42" s="23" t="s">
        <v>29</v>
      </c>
      <c r="F42" s="24">
        <f>SUM(F39:F41)</f>
        <v>44</v>
      </c>
      <c r="G42" s="49"/>
    </row>
    <row r="43" spans="1:7" ht="32.25" thickBot="1" x14ac:dyDescent="0.3">
      <c r="A43" s="27">
        <f>SUM(A27:A42)</f>
        <v>45.739999999999995</v>
      </c>
      <c r="B43" s="28" t="s">
        <v>3</v>
      </c>
      <c r="C43" s="29" t="s">
        <v>28</v>
      </c>
      <c r="F43" s="30">
        <f>SUM(F42,F37,F32)</f>
        <v>153</v>
      </c>
      <c r="G43" s="30">
        <f>SUM(G27:G42)</f>
        <v>45.739957111052902</v>
      </c>
    </row>
    <row r="44" spans="1:7" ht="15.75" x14ac:dyDescent="0.25">
      <c r="A44" s="31"/>
      <c r="B44" s="31"/>
      <c r="C44" s="32"/>
      <c r="F44" s="33"/>
      <c r="G44" s="33"/>
    </row>
    <row r="45" spans="1:7" ht="50.45" customHeight="1" x14ac:dyDescent="0.2">
      <c r="A45" s="48" t="s">
        <v>43</v>
      </c>
      <c r="B45" s="48"/>
      <c r="C45" s="48"/>
      <c r="D45" s="48"/>
      <c r="E45" s="48"/>
      <c r="F45" s="48"/>
      <c r="G45" s="48"/>
    </row>
    <row r="46" spans="1:7" ht="15.75" customHeight="1" x14ac:dyDescent="0.25">
      <c r="A46" s="44" t="s">
        <v>18</v>
      </c>
      <c r="B46" s="44"/>
      <c r="C46" s="34"/>
      <c r="F46" s="33"/>
      <c r="G46" s="33"/>
    </row>
    <row r="47" spans="1:7" ht="15" x14ac:dyDescent="0.2">
      <c r="A47" s="2"/>
    </row>
    <row r="48" spans="1:7" x14ac:dyDescent="0.2">
      <c r="A48" s="35" t="s">
        <v>19</v>
      </c>
    </row>
    <row r="49" spans="1:5" x14ac:dyDescent="0.2">
      <c r="A49" s="36" t="s">
        <v>20</v>
      </c>
    </row>
    <row r="52" spans="1:5" ht="28.9" customHeight="1" x14ac:dyDescent="0.2">
      <c r="A52" s="42" t="s">
        <v>26</v>
      </c>
      <c r="B52" s="42"/>
      <c r="C52" s="42"/>
      <c r="D52" s="42"/>
      <c r="E52" s="42"/>
    </row>
    <row r="53" spans="1:5" ht="27.6" customHeight="1" x14ac:dyDescent="0.2">
      <c r="A53" s="41" t="s">
        <v>22</v>
      </c>
      <c r="B53" s="41"/>
      <c r="C53" s="40" t="s">
        <v>27</v>
      </c>
      <c r="D53" s="40" t="s">
        <v>25</v>
      </c>
      <c r="E53" s="40" t="s">
        <v>24</v>
      </c>
    </row>
    <row r="54" spans="1:5" hidden="1" x14ac:dyDescent="0.2">
      <c r="A54" s="10">
        <v>0</v>
      </c>
      <c r="B54" s="10" t="s">
        <v>23</v>
      </c>
      <c r="C54" s="10"/>
      <c r="D54" s="38">
        <f>$F$11*C54</f>
        <v>0</v>
      </c>
      <c r="E54" s="39">
        <f>$F$11+D54</f>
        <v>10.909999999999997</v>
      </c>
    </row>
    <row r="55" spans="1:5" hidden="1" x14ac:dyDescent="0.2">
      <c r="A55" s="10">
        <v>1</v>
      </c>
      <c r="B55" s="10" t="s">
        <v>23</v>
      </c>
      <c r="C55" s="38">
        <f>1/201.81</f>
        <v>4.9551558396511569E-3</v>
      </c>
      <c r="D55" s="38">
        <f>$F$11*C55</f>
        <v>5.4060750210594102E-2</v>
      </c>
      <c r="E55" s="39">
        <f t="shared" ref="E55:E58" si="0">$F$11+D55</f>
        <v>10.96406075021059</v>
      </c>
    </row>
    <row r="56" spans="1:5" hidden="1" x14ac:dyDescent="0.2">
      <c r="A56" s="10">
        <v>2</v>
      </c>
      <c r="B56" s="10" t="s">
        <v>23</v>
      </c>
      <c r="C56" s="38">
        <f>2/201.81</f>
        <v>9.9103116793023138E-3</v>
      </c>
      <c r="D56" s="38">
        <f>$F$11*C56</f>
        <v>0.1081215004211882</v>
      </c>
      <c r="E56" s="39">
        <f t="shared" si="0"/>
        <v>11.018121500421184</v>
      </c>
    </row>
    <row r="57" spans="1:5" x14ac:dyDescent="0.2">
      <c r="A57" s="52">
        <v>3</v>
      </c>
      <c r="B57" s="52" t="s">
        <v>23</v>
      </c>
      <c r="C57" s="53">
        <f>3/201.81</f>
        <v>1.4865467518953471E-2</v>
      </c>
      <c r="D57" s="53">
        <f>$F$11*C57</f>
        <v>0.16218225063178232</v>
      </c>
      <c r="E57" s="54">
        <f t="shared" si="0"/>
        <v>11.072182250631778</v>
      </c>
    </row>
    <row r="58" spans="1:5" hidden="1" x14ac:dyDescent="0.2">
      <c r="A58" s="10">
        <v>4</v>
      </c>
      <c r="B58" s="10" t="s">
        <v>23</v>
      </c>
      <c r="C58" s="38">
        <f>4/201.81</f>
        <v>1.9820623358604628E-2</v>
      </c>
      <c r="D58" s="38">
        <f>$F$11*C58</f>
        <v>0.21624300084237641</v>
      </c>
      <c r="E58" s="39">
        <f t="shared" si="0"/>
        <v>11.126243000842374</v>
      </c>
    </row>
  </sheetData>
  <mergeCells count="11">
    <mergeCell ref="A53:B53"/>
    <mergeCell ref="A52:E52"/>
    <mergeCell ref="E10:F10"/>
    <mergeCell ref="A46:B46"/>
    <mergeCell ref="A27:A32"/>
    <mergeCell ref="A45:G45"/>
    <mergeCell ref="G27:G32"/>
    <mergeCell ref="A33:A37"/>
    <mergeCell ref="G33:G37"/>
    <mergeCell ref="A38:A42"/>
    <mergeCell ref="G38:G42"/>
  </mergeCells>
  <pageMargins left="0.70866141732283472" right="0.70866141732283472" top="0.78740157480314965" bottom="0.78740157480314965" header="0.31496062992125984" footer="0.31496062992125984"/>
  <pageSetup paperSize="8" scale="99" orientation="portrait" r:id="rId1"/>
  <headerFooter>
    <oddHeader>&amp;LGRDrs. 616/2022&amp;RAnlage 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Landeshauptstadt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Anakieva</dc:creator>
  <cp:lastModifiedBy>Marcus Gaßmann</cp:lastModifiedBy>
  <cp:lastPrinted>2022-10-28T07:01:51Z</cp:lastPrinted>
  <dcterms:created xsi:type="dcterms:W3CDTF">2022-10-12T09:34:25Z</dcterms:created>
  <dcterms:modified xsi:type="dcterms:W3CDTF">2022-10-28T07:03:15Z</dcterms:modified>
</cp:coreProperties>
</file>