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10-2Alle\HAUSHALT\Haushalt 2018-2019\HH Vorlagen zur Beantwortung\10-2.3\366_2017 ff. Kulturbudget_Verfügungsbudget\3. Lesung\"/>
    </mc:Choice>
  </mc:AlternateContent>
  <bookViews>
    <workbookView xWindow="0" yWindow="0" windowWidth="28800" windowHeight="12315"/>
  </bookViews>
  <sheets>
    <sheet name="ABB ab 2018" sheetId="6" r:id="rId1"/>
  </sheets>
  <definedNames>
    <definedName name="_xlnm.Print_Area" localSheetId="0">'ABB ab 2018'!$A$1:$S$69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6" l="1"/>
  <c r="R8" i="6"/>
  <c r="R30" i="6" s="1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6" i="6"/>
  <c r="C11" i="6"/>
  <c r="O11" i="6"/>
  <c r="P11" i="6"/>
  <c r="Q49" i="6"/>
  <c r="Q52" i="6" s="1"/>
  <c r="Q50" i="6" l="1"/>
  <c r="N52" i="6" l="1"/>
  <c r="I52" i="6"/>
  <c r="L52" i="6" s="1"/>
  <c r="G52" i="6"/>
  <c r="E39" i="6"/>
  <c r="E38" i="6"/>
  <c r="E30" i="6"/>
  <c r="E31" i="6" s="1"/>
  <c r="C30" i="6"/>
  <c r="Q53" i="6" l="1"/>
  <c r="Q7" i="6"/>
  <c r="Q15" i="6"/>
  <c r="Q19" i="6"/>
  <c r="Q23" i="6"/>
  <c r="Q27" i="6"/>
  <c r="Q8" i="6"/>
  <c r="Q12" i="6"/>
  <c r="Q16" i="6"/>
  <c r="Q20" i="6"/>
  <c r="Q24" i="6"/>
  <c r="Q28" i="6"/>
  <c r="Q9" i="6"/>
  <c r="Q13" i="6"/>
  <c r="Q17" i="6"/>
  <c r="Q21" i="6"/>
  <c r="Q25" i="6"/>
  <c r="Q29" i="6"/>
  <c r="Q10" i="6"/>
  <c r="Q14" i="6"/>
  <c r="Q18" i="6"/>
  <c r="Q22" i="6"/>
  <c r="Q26" i="6"/>
  <c r="Q6" i="6"/>
  <c r="N7" i="6"/>
  <c r="E42" i="6"/>
  <c r="D28" i="6" s="1"/>
  <c r="F28" i="6" s="1"/>
  <c r="N6" i="6"/>
  <c r="N26" i="6"/>
  <c r="N22" i="6"/>
  <c r="N18" i="6"/>
  <c r="N14" i="6"/>
  <c r="N10" i="6"/>
  <c r="N53" i="6"/>
  <c r="N29" i="6"/>
  <c r="N25" i="6"/>
  <c r="N21" i="6"/>
  <c r="N17" i="6"/>
  <c r="N13" i="6"/>
  <c r="N9" i="6"/>
  <c r="G6" i="6"/>
  <c r="N28" i="6"/>
  <c r="N24" i="6"/>
  <c r="N20" i="6"/>
  <c r="N16" i="6"/>
  <c r="N12" i="6"/>
  <c r="N8" i="6"/>
  <c r="N27" i="6"/>
  <c r="N23" i="6"/>
  <c r="N19" i="6"/>
  <c r="N15" i="6"/>
  <c r="I28" i="6"/>
  <c r="K26" i="6"/>
  <c r="I24" i="6"/>
  <c r="K22" i="6"/>
  <c r="I20" i="6"/>
  <c r="K18" i="6"/>
  <c r="I16" i="6"/>
  <c r="K14" i="6"/>
  <c r="I12" i="6"/>
  <c r="K10" i="6"/>
  <c r="I8" i="6"/>
  <c r="K6" i="6"/>
  <c r="I7" i="6"/>
  <c r="I53" i="6"/>
  <c r="G27" i="6"/>
  <c r="K23" i="6"/>
  <c r="K19" i="6"/>
  <c r="I17" i="6"/>
  <c r="K29" i="6"/>
  <c r="I27" i="6"/>
  <c r="K25" i="6"/>
  <c r="I23" i="6"/>
  <c r="K21" i="6"/>
  <c r="I19" i="6"/>
  <c r="K17" i="6"/>
  <c r="I15" i="6"/>
  <c r="K13" i="6"/>
  <c r="K9" i="6"/>
  <c r="I29" i="6"/>
  <c r="K27" i="6"/>
  <c r="G19" i="6"/>
  <c r="K15" i="6"/>
  <c r="G7" i="6"/>
  <c r="K53" i="6"/>
  <c r="L53" i="6" s="1"/>
  <c r="K28" i="6"/>
  <c r="I26" i="6"/>
  <c r="K24" i="6"/>
  <c r="I22" i="6"/>
  <c r="K20" i="6"/>
  <c r="I18" i="6"/>
  <c r="K16" i="6"/>
  <c r="I14" i="6"/>
  <c r="K12" i="6"/>
  <c r="I10" i="6"/>
  <c r="K8" i="6"/>
  <c r="I6" i="6"/>
  <c r="I25" i="6"/>
  <c r="G23" i="6"/>
  <c r="I21" i="6"/>
  <c r="G15" i="6"/>
  <c r="I13" i="6"/>
  <c r="I9" i="6"/>
  <c r="K7" i="6"/>
  <c r="L7" i="6" s="1"/>
  <c r="G53" i="6"/>
  <c r="G8" i="6"/>
  <c r="G12" i="6"/>
  <c r="G16" i="6"/>
  <c r="G20" i="6"/>
  <c r="G24" i="6"/>
  <c r="G28" i="6"/>
  <c r="G9" i="6"/>
  <c r="G13" i="6"/>
  <c r="G17" i="6"/>
  <c r="G21" i="6"/>
  <c r="G25" i="6"/>
  <c r="G29" i="6"/>
  <c r="G10" i="6"/>
  <c r="G14" i="6"/>
  <c r="G18" i="6"/>
  <c r="G22" i="6"/>
  <c r="G26" i="6"/>
  <c r="D7" i="6" l="1"/>
  <c r="F7" i="6" s="1"/>
  <c r="O7" i="6" s="1"/>
  <c r="D21" i="6"/>
  <c r="D10" i="6"/>
  <c r="F10" i="6" s="1"/>
  <c r="P10" i="6" s="1"/>
  <c r="D29" i="6"/>
  <c r="F29" i="6" s="1"/>
  <c r="J29" i="6" s="1"/>
  <c r="D6" i="6"/>
  <c r="F6" i="6" s="1"/>
  <c r="D22" i="6"/>
  <c r="D23" i="6"/>
  <c r="D16" i="6"/>
  <c r="D26" i="6"/>
  <c r="D27" i="6"/>
  <c r="D20" i="6"/>
  <c r="D14" i="6"/>
  <c r="F14" i="6" s="1"/>
  <c r="D17" i="6"/>
  <c r="F17" i="6" s="1"/>
  <c r="D15" i="6"/>
  <c r="F15" i="6" s="1"/>
  <c r="D9" i="6"/>
  <c r="F9" i="6" s="1"/>
  <c r="D8" i="6"/>
  <c r="F8" i="6" s="1"/>
  <c r="D24" i="6"/>
  <c r="F24" i="6" s="1"/>
  <c r="L12" i="6"/>
  <c r="L20" i="6"/>
  <c r="L28" i="6"/>
  <c r="M28" i="6" s="1"/>
  <c r="P7" i="6"/>
  <c r="D18" i="6"/>
  <c r="F18" i="6" s="1"/>
  <c r="D25" i="6"/>
  <c r="F25" i="6" s="1"/>
  <c r="D19" i="6"/>
  <c r="F19" i="6" s="1"/>
  <c r="D13" i="6"/>
  <c r="F13" i="6" s="1"/>
  <c r="D12" i="6"/>
  <c r="F12" i="6" s="1"/>
  <c r="O28" i="6"/>
  <c r="P28" i="6"/>
  <c r="L27" i="6"/>
  <c r="L8" i="6"/>
  <c r="L16" i="6"/>
  <c r="L24" i="6"/>
  <c r="N30" i="6"/>
  <c r="L15" i="6"/>
  <c r="L9" i="6"/>
  <c r="L23" i="6"/>
  <c r="L6" i="6"/>
  <c r="K30" i="6"/>
  <c r="L14" i="6"/>
  <c r="L22" i="6"/>
  <c r="H28" i="6"/>
  <c r="L13" i="6"/>
  <c r="L21" i="6"/>
  <c r="L29" i="6"/>
  <c r="G30" i="6"/>
  <c r="I30" i="6"/>
  <c r="L10" i="6"/>
  <c r="L18" i="6"/>
  <c r="L26" i="6"/>
  <c r="L17" i="6"/>
  <c r="L25" i="6"/>
  <c r="L19" i="6"/>
  <c r="J28" i="6"/>
  <c r="J7" i="6" l="1"/>
  <c r="H7" i="6"/>
  <c r="M7" i="6"/>
  <c r="O10" i="6"/>
  <c r="M29" i="6"/>
  <c r="H10" i="6"/>
  <c r="J10" i="6"/>
  <c r="P29" i="6"/>
  <c r="M10" i="6"/>
  <c r="F16" i="6"/>
  <c r="O16" i="6" s="1"/>
  <c r="O29" i="6"/>
  <c r="F20" i="6"/>
  <c r="O20" i="6" s="1"/>
  <c r="F23" i="6"/>
  <c r="O23" i="6" s="1"/>
  <c r="H29" i="6"/>
  <c r="F27" i="6"/>
  <c r="M27" i="6" s="1"/>
  <c r="F22" i="6"/>
  <c r="O22" i="6" s="1"/>
  <c r="F21" i="6"/>
  <c r="P21" i="6" s="1"/>
  <c r="F26" i="6"/>
  <c r="M26" i="6" s="1"/>
  <c r="P6" i="6"/>
  <c r="O6" i="6"/>
  <c r="D30" i="6"/>
  <c r="H6" i="6"/>
  <c r="J6" i="6"/>
  <c r="L30" i="6"/>
  <c r="M6" i="6"/>
  <c r="P27" i="6" l="1"/>
  <c r="P22" i="6"/>
  <c r="P20" i="6"/>
  <c r="M23" i="6"/>
  <c r="H16" i="6"/>
  <c r="P23" i="6"/>
  <c r="P16" i="6"/>
  <c r="M16" i="6"/>
  <c r="J16" i="6"/>
  <c r="J23" i="6"/>
  <c r="P26" i="6"/>
  <c r="H21" i="6"/>
  <c r="O27" i="6"/>
  <c r="J20" i="6"/>
  <c r="M20" i="6"/>
  <c r="H20" i="6"/>
  <c r="H27" i="6"/>
  <c r="J27" i="6"/>
  <c r="M21" i="6"/>
  <c r="F30" i="6"/>
  <c r="O21" i="6"/>
  <c r="J21" i="6"/>
  <c r="H23" i="6"/>
  <c r="O26" i="6"/>
  <c r="J22" i="6"/>
  <c r="J26" i="6"/>
  <c r="H22" i="6"/>
  <c r="M22" i="6"/>
  <c r="H26" i="6"/>
  <c r="M13" i="6"/>
  <c r="O9" i="6"/>
  <c r="P25" i="6"/>
  <c r="O17" i="6"/>
  <c r="J18" i="6"/>
  <c r="O14" i="6"/>
  <c r="O19" i="6"/>
  <c r="O15" i="6"/>
  <c r="H24" i="6"/>
  <c r="P12" i="6"/>
  <c r="J8" i="6"/>
  <c r="J9" i="6"/>
  <c r="M17" i="6"/>
  <c r="P18" i="6"/>
  <c r="H18" i="6"/>
  <c r="P17" i="6"/>
  <c r="M12" i="6"/>
  <c r="O8" i="6"/>
  <c r="M9" i="6"/>
  <c r="P13" i="6"/>
  <c r="M8" i="6"/>
  <c r="H19" i="6"/>
  <c r="J13" i="6"/>
  <c r="H13" i="6"/>
  <c r="P9" i="6"/>
  <c r="H9" i="6"/>
  <c r="M18" i="6"/>
  <c r="H17" i="6"/>
  <c r="O18" i="6"/>
  <c r="J17" i="6"/>
  <c r="P8" i="6"/>
  <c r="H8" i="6"/>
  <c r="M24" i="6"/>
  <c r="M25" i="6"/>
  <c r="J24" i="6"/>
  <c r="J14" i="6"/>
  <c r="P19" i="6"/>
  <c r="H15" i="6"/>
  <c r="P15" i="6"/>
  <c r="O12" i="6"/>
  <c r="J12" i="6"/>
  <c r="P14" i="6"/>
  <c r="O24" i="6"/>
  <c r="J15" i="6"/>
  <c r="O25" i="6"/>
  <c r="J25" i="6"/>
  <c r="M15" i="6"/>
  <c r="M19" i="6"/>
  <c r="J19" i="6"/>
  <c r="O13" i="6"/>
  <c r="H14" i="6"/>
  <c r="P24" i="6"/>
  <c r="H12" i="6"/>
  <c r="H25" i="6"/>
  <c r="M14" i="6"/>
  <c r="Q30" i="6"/>
  <c r="M30" i="6" l="1"/>
  <c r="H30" i="6"/>
  <c r="J30" i="6"/>
</calcChain>
</file>

<file path=xl/sharedStrings.xml><?xml version="1.0" encoding="utf-8"?>
<sst xmlns="http://schemas.openxmlformats.org/spreadsheetml/2006/main" count="80" uniqueCount="75">
  <si>
    <t>Kulturkreis Weilimdorf</t>
  </si>
  <si>
    <t>Weilimdorf</t>
  </si>
  <si>
    <t>Kulturhausverein Untertürkheim</t>
  </si>
  <si>
    <t>Untertürkheim</t>
  </si>
  <si>
    <t>Kulturtreff Ost</t>
  </si>
  <si>
    <t>Ost</t>
  </si>
  <si>
    <t>Kulturkreis Freiberg/Mönchfeld</t>
  </si>
  <si>
    <t>Mühlhausen</t>
  </si>
  <si>
    <t xml:space="preserve">Werapflege  </t>
  </si>
  <si>
    <t>Botnang</t>
  </si>
  <si>
    <t>Zuschuss für das Bürgerhaus</t>
  </si>
  <si>
    <t>Kultur in Cannstatt - CIC</t>
  </si>
  <si>
    <t>Bad Cannstatt</t>
  </si>
  <si>
    <t>Verwendungszweck</t>
  </si>
  <si>
    <t>Bezirksamt</t>
  </si>
  <si>
    <t>folgende Bezirksämter erhalten zusätzlich Fördermittel aus dem Budget des Kulturamts:</t>
  </si>
  <si>
    <t>nachrichtlich:</t>
  </si>
  <si>
    <t>pro Kopf Anteil</t>
  </si>
  <si>
    <t>Nach Pro-Kopf zu verteilen</t>
  </si>
  <si>
    <t>Sockelbetrag pro Bezirk</t>
  </si>
  <si>
    <t>Berechnung NEU ab 2018 ff.</t>
  </si>
  <si>
    <t>Mittel nach Einwohnerzahlen zu verteilen</t>
  </si>
  <si>
    <t>je Bezirk</t>
  </si>
  <si>
    <t>Bezirke</t>
  </si>
  <si>
    <t>davon  Sockelbetrag pro Bezirk</t>
  </si>
  <si>
    <t>zu vergebende Mittel:</t>
  </si>
  <si>
    <t>abzgl. Vorwegentnahme  eigene kult. Veranstaltungen an 10 Stadtbezirke</t>
  </si>
  <si>
    <t>Zur Verfügung stehen in 2017:</t>
  </si>
  <si>
    <t>Landeshauptstadt Stuttgart</t>
  </si>
  <si>
    <t>Zuffenhausen</t>
  </si>
  <si>
    <t>Wangen</t>
  </si>
  <si>
    <t>Vaihingen</t>
  </si>
  <si>
    <t>Stammheim</t>
  </si>
  <si>
    <t>Sillenbuch</t>
  </si>
  <si>
    <t xml:space="preserve">Plieningen </t>
  </si>
  <si>
    <t>Obertürkheim</t>
  </si>
  <si>
    <t>Münster</t>
  </si>
  <si>
    <t xml:space="preserve">Mühlhausen </t>
  </si>
  <si>
    <t>Möhringen</t>
  </si>
  <si>
    <t>Hedelfingen</t>
  </si>
  <si>
    <t>Feuerbach</t>
  </si>
  <si>
    <t>Degerloch</t>
  </si>
  <si>
    <t xml:space="preserve">Birkach </t>
  </si>
  <si>
    <t>Zwischensumme</t>
  </si>
  <si>
    <t>S-West</t>
  </si>
  <si>
    <t>S-Süd</t>
  </si>
  <si>
    <t>S-Ost</t>
  </si>
  <si>
    <t>S-Nord</t>
  </si>
  <si>
    <t>S-Mitte</t>
  </si>
  <si>
    <t>Differenz Variante 2+3
 zu
 PLAN 2017</t>
  </si>
  <si>
    <t xml:space="preserve">Variante 2+3 </t>
  </si>
  <si>
    <t xml:space="preserve">
Variante 3,
 200.000 € zusätzlich für Umleitungs-strecken</t>
  </si>
  <si>
    <r>
      <t xml:space="preserve">Differenz </t>
    </r>
    <r>
      <rPr>
        <b/>
        <i/>
        <sz val="11"/>
        <rFont val="Arial"/>
        <family val="2"/>
      </rPr>
      <t>Variante 2</t>
    </r>
    <r>
      <rPr>
        <i/>
        <sz val="11"/>
        <rFont val="Arial"/>
        <family val="2"/>
      </rPr>
      <t xml:space="preserve">
 zu
 PLAN 2017</t>
    </r>
  </si>
  <si>
    <r>
      <rPr>
        <b/>
        <sz val="12"/>
        <rFont val="Arial"/>
        <family val="2"/>
      </rPr>
      <t xml:space="preserve">
Variante 2</t>
    </r>
    <r>
      <rPr>
        <b/>
        <sz val="11"/>
        <rFont val="Arial"/>
        <family val="2"/>
      </rPr>
      <t>,
 Erhöhung um
 150.000 €</t>
    </r>
  </si>
  <si>
    <r>
      <t xml:space="preserve">Differenz </t>
    </r>
    <r>
      <rPr>
        <b/>
        <i/>
        <sz val="11"/>
        <rFont val="Arial"/>
        <family val="2"/>
      </rPr>
      <t>Variante 1</t>
    </r>
    <r>
      <rPr>
        <i/>
        <sz val="11"/>
        <rFont val="Arial"/>
        <family val="2"/>
      </rPr>
      <t xml:space="preserve">
 zu
 PLAN 2017</t>
    </r>
  </si>
  <si>
    <r>
      <rPr>
        <b/>
        <sz val="12"/>
        <rFont val="Arial"/>
        <family val="2"/>
      </rPr>
      <t xml:space="preserve">
Variante 1,</t>
    </r>
    <r>
      <rPr>
        <b/>
        <sz val="11"/>
        <rFont val="Arial"/>
        <family val="2"/>
      </rPr>
      <t xml:space="preserve">
 Erhöhung um
 130.000 €</t>
    </r>
  </si>
  <si>
    <t>PLAN                      2017</t>
  </si>
  <si>
    <t xml:space="preserve">Eigene kulturelle Veranstaltungen  </t>
  </si>
  <si>
    <t>Budgetanteil Bezirksbeiräte (43180015)</t>
  </si>
  <si>
    <t>Einwohnerzahl am 31.12.2016</t>
  </si>
  <si>
    <t>Kostenstelle</t>
  </si>
  <si>
    <t>Stadtbezirk</t>
  </si>
  <si>
    <t>Variante 1</t>
  </si>
  <si>
    <t>Variante 2</t>
  </si>
  <si>
    <t>Variante 3</t>
  </si>
  <si>
    <r>
      <rPr>
        <b/>
        <sz val="12"/>
        <rFont val="Arial"/>
        <family val="2"/>
      </rPr>
      <t xml:space="preserve">
Variante 3, </t>
    </r>
    <r>
      <rPr>
        <b/>
        <sz val="11"/>
        <rFont val="Arial"/>
        <family val="2"/>
      </rPr>
      <t xml:space="preserve">
Erhöhung um 200.000 €</t>
    </r>
  </si>
  <si>
    <t>Abzgl. 2 x 60.000 € für 2,0 Stellen</t>
  </si>
  <si>
    <t>abzügl. 2 x 0,5 Stellen Referat T</t>
  </si>
  <si>
    <t>abzügl. 1,0 Stelle Referat SOS</t>
  </si>
  <si>
    <t>zu verteilen an Bezirke</t>
  </si>
  <si>
    <t>PLAN 2018 (305.000 € + 1.125.000 €)</t>
  </si>
  <si>
    <t xml:space="preserve">2018ff.: Allgemeines Bezirksbudget </t>
  </si>
  <si>
    <t xml:space="preserve">* die Zahlen beruhen auf den Einwohnerzahlen zum 31.12.2016 und werden nach Vorlage der Einwohnerzahlen zum 31.12.2017 entsprechend angepasst. </t>
  </si>
  <si>
    <t>Übetragbarkeit
20 % 
von Plan 2018 *</t>
  </si>
  <si>
    <t>PLAN 2018 Erhöhung um 1.125.000 €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</si>
</sst>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DM&quot;"/>
    <numFmt numFmtId="165" formatCode="#,##0.00\ \€"/>
    <numFmt numFmtId="166" formatCode="#,##0.00\ &quot;€&quot;"/>
  </numFmts>
  <fonts count="14" x14ac:knownFonts="1"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1"/>
    <xf numFmtId="0" fontId="2" fillId="0" borderId="0" xfId="1" applyFont="1"/>
    <xf numFmtId="0" fontId="2" fillId="2" borderId="0" xfId="1" applyFont="1" applyFill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 applyBorder="1"/>
    <xf numFmtId="0" fontId="4" fillId="0" borderId="0" xfId="1" applyFont="1" applyBorder="1"/>
    <xf numFmtId="0" fontId="2" fillId="0" borderId="4" xfId="1" applyFont="1" applyBorder="1"/>
    <xf numFmtId="0" fontId="2" fillId="0" borderId="5" xfId="1" applyFont="1" applyBorder="1"/>
    <xf numFmtId="0" fontId="4" fillId="0" borderId="5" xfId="1" applyFont="1" applyBorder="1"/>
    <xf numFmtId="0" fontId="4" fillId="0" borderId="6" xfId="1" applyFont="1" applyBorder="1"/>
    <xf numFmtId="164" fontId="2" fillId="0" borderId="0" xfId="1" applyNumberFormat="1" applyFont="1"/>
    <xf numFmtId="0" fontId="4" fillId="2" borderId="2" xfId="1" applyFont="1" applyFill="1" applyBorder="1"/>
    <xf numFmtId="0" fontId="2" fillId="2" borderId="2" xfId="1" applyFont="1" applyFill="1" applyBorder="1"/>
    <xf numFmtId="164" fontId="2" fillId="2" borderId="2" xfId="1" applyNumberFormat="1" applyFont="1" applyFill="1" applyBorder="1"/>
    <xf numFmtId="0" fontId="4" fillId="2" borderId="3" xfId="1" applyFont="1" applyFill="1" applyBorder="1"/>
    <xf numFmtId="44" fontId="4" fillId="2" borderId="8" xfId="2" applyFont="1" applyFill="1" applyBorder="1"/>
    <xf numFmtId="0" fontId="4" fillId="2" borderId="8" xfId="1" applyFont="1" applyFill="1" applyBorder="1"/>
    <xf numFmtId="0" fontId="2" fillId="0" borderId="8" xfId="1" applyFont="1" applyBorder="1"/>
    <xf numFmtId="0" fontId="2" fillId="2" borderId="8" xfId="1" applyFont="1" applyFill="1" applyBorder="1"/>
    <xf numFmtId="164" fontId="2" fillId="2" borderId="8" xfId="1" applyNumberFormat="1" applyFont="1" applyFill="1" applyBorder="1"/>
    <xf numFmtId="0" fontId="4" fillId="2" borderId="9" xfId="1" applyFont="1" applyFill="1" applyBorder="1"/>
    <xf numFmtId="0" fontId="1" fillId="2" borderId="0" xfId="1" applyFill="1"/>
    <xf numFmtId="164" fontId="1" fillId="2" borderId="0" xfId="1" applyNumberFormat="1" applyFill="1"/>
    <xf numFmtId="165" fontId="1" fillId="2" borderId="0" xfId="1" applyNumberFormat="1" applyFill="1"/>
    <xf numFmtId="165" fontId="1" fillId="2" borderId="12" xfId="1" applyNumberFormat="1" applyFill="1" applyBorder="1"/>
    <xf numFmtId="164" fontId="1" fillId="2" borderId="12" xfId="1" applyNumberFormat="1" applyFill="1" applyBorder="1"/>
    <xf numFmtId="0" fontId="1" fillId="2" borderId="12" xfId="1" applyFill="1" applyBorder="1"/>
    <xf numFmtId="165" fontId="1" fillId="2" borderId="0" xfId="1" applyNumberFormat="1" applyFill="1" applyAlignment="1">
      <alignment horizontal="right"/>
    </xf>
    <xf numFmtId="164" fontId="1" fillId="2" borderId="0" xfId="1" applyNumberFormat="1" applyFill="1" applyAlignment="1">
      <alignment horizontal="right"/>
    </xf>
    <xf numFmtId="4" fontId="1" fillId="2" borderId="0" xfId="1" applyNumberFormat="1" applyFill="1"/>
    <xf numFmtId="0" fontId="5" fillId="2" borderId="0" xfId="1" applyFont="1" applyFill="1"/>
    <xf numFmtId="165" fontId="6" fillId="2" borderId="0" xfId="1" applyNumberFormat="1" applyFont="1" applyFill="1"/>
    <xf numFmtId="0" fontId="6" fillId="2" borderId="0" xfId="1" applyFont="1" applyFill="1"/>
    <xf numFmtId="165" fontId="6" fillId="0" borderId="13" xfId="1" applyNumberFormat="1" applyFont="1" applyBorder="1"/>
    <xf numFmtId="165" fontId="6" fillId="0" borderId="0" xfId="1" applyNumberFormat="1" applyFont="1"/>
    <xf numFmtId="0" fontId="6" fillId="0" borderId="0" xfId="1" applyFont="1"/>
    <xf numFmtId="0" fontId="1" fillId="0" borderId="0" xfId="1" applyFont="1"/>
    <xf numFmtId="0" fontId="1" fillId="0" borderId="14" xfId="1" applyFont="1" applyBorder="1"/>
    <xf numFmtId="165" fontId="7" fillId="0" borderId="15" xfId="1" applyNumberFormat="1" applyFont="1" applyFill="1" applyBorder="1" applyAlignment="1">
      <alignment horizontal="center"/>
    </xf>
    <xf numFmtId="165" fontId="7" fillId="0" borderId="13" xfId="1" applyNumberFormat="1" applyFont="1" applyFill="1" applyBorder="1" applyAlignment="1"/>
    <xf numFmtId="0" fontId="6" fillId="0" borderId="14" xfId="1" applyFont="1" applyBorder="1"/>
    <xf numFmtId="166" fontId="8" fillId="2" borderId="16" xfId="1" applyNumberFormat="1" applyFont="1" applyFill="1" applyBorder="1"/>
    <xf numFmtId="166" fontId="4" fillId="2" borderId="17" xfId="1" applyNumberFormat="1" applyFont="1" applyFill="1" applyBorder="1"/>
    <xf numFmtId="166" fontId="2" fillId="2" borderId="18" xfId="1" applyNumberFormat="1" applyFont="1" applyFill="1" applyBorder="1"/>
    <xf numFmtId="166" fontId="8" fillId="2" borderId="19" xfId="1" applyNumberFormat="1" applyFont="1" applyFill="1" applyBorder="1"/>
    <xf numFmtId="166" fontId="4" fillId="2" borderId="18" xfId="1" applyNumberFormat="1" applyFont="1" applyFill="1" applyBorder="1"/>
    <xf numFmtId="165" fontId="2" fillId="0" borderId="21" xfId="1" applyNumberFormat="1" applyFont="1" applyFill="1" applyBorder="1"/>
    <xf numFmtId="165" fontId="2" fillId="0" borderId="22" xfId="1" applyNumberFormat="1" applyFont="1" applyFill="1" applyBorder="1"/>
    <xf numFmtId="3" fontId="2" fillId="0" borderId="22" xfId="1" applyNumberFormat="1" applyFont="1" applyBorder="1"/>
    <xf numFmtId="0" fontId="2" fillId="0" borderId="22" xfId="1" applyFont="1" applyBorder="1"/>
    <xf numFmtId="0" fontId="2" fillId="0" borderId="17" xfId="1" applyFont="1" applyBorder="1"/>
    <xf numFmtId="165" fontId="8" fillId="2" borderId="23" xfId="1" applyNumberFormat="1" applyFont="1" applyFill="1" applyBorder="1"/>
    <xf numFmtId="44" fontId="8" fillId="2" borderId="24" xfId="1" applyNumberFormat="1" applyFont="1" applyFill="1" applyBorder="1"/>
    <xf numFmtId="165" fontId="2" fillId="2" borderId="7" xfId="1" applyNumberFormat="1" applyFont="1" applyFill="1" applyBorder="1"/>
    <xf numFmtId="165" fontId="2" fillId="2" borderId="2" xfId="1" applyNumberFormat="1" applyFont="1" applyFill="1" applyBorder="1"/>
    <xf numFmtId="165" fontId="2" fillId="0" borderId="26" xfId="1" applyNumberFormat="1" applyFont="1" applyFill="1" applyBorder="1"/>
    <xf numFmtId="165" fontId="2" fillId="0" borderId="27" xfId="1" applyNumberFormat="1" applyFont="1" applyFill="1" applyBorder="1"/>
    <xf numFmtId="3" fontId="2" fillId="0" borderId="24" xfId="1" applyNumberFormat="1" applyFont="1" applyBorder="1"/>
    <xf numFmtId="0" fontId="4" fillId="0" borderId="28" xfId="1" applyFont="1" applyBorder="1" applyAlignment="1">
      <alignment horizontal="center"/>
    </xf>
    <xf numFmtId="0" fontId="4" fillId="0" borderId="29" xfId="1" applyFont="1" applyBorder="1"/>
    <xf numFmtId="44" fontId="8" fillId="2" borderId="28" xfId="1" applyNumberFormat="1" applyFont="1" applyFill="1" applyBorder="1"/>
    <xf numFmtId="165" fontId="2" fillId="0" borderId="8" xfId="1" applyNumberFormat="1" applyFont="1" applyFill="1" applyBorder="1"/>
    <xf numFmtId="3" fontId="2" fillId="0" borderId="28" xfId="1" applyNumberFormat="1" applyFont="1" applyBorder="1"/>
    <xf numFmtId="0" fontId="4" fillId="0" borderId="32" xfId="1" applyFont="1" applyBorder="1"/>
    <xf numFmtId="165" fontId="2" fillId="0" borderId="2" xfId="1" applyNumberFormat="1" applyFont="1" applyFill="1" applyBorder="1"/>
    <xf numFmtId="3" fontId="2" fillId="0" borderId="27" xfId="1" applyNumberFormat="1" applyFont="1" applyBorder="1"/>
    <xf numFmtId="0" fontId="4" fillId="0" borderId="27" xfId="1" applyFont="1" applyBorder="1" applyAlignment="1">
      <alignment horizontal="center"/>
    </xf>
    <xf numFmtId="0" fontId="4" fillId="0" borderId="33" xfId="1" applyFont="1" applyBorder="1"/>
    <xf numFmtId="165" fontId="2" fillId="0" borderId="12" xfId="1" applyNumberFormat="1" applyFont="1" applyFill="1" applyBorder="1"/>
    <xf numFmtId="165" fontId="2" fillId="0" borderId="35" xfId="1" applyNumberFormat="1" applyFont="1" applyFill="1" applyBorder="1"/>
    <xf numFmtId="3" fontId="2" fillId="0" borderId="35" xfId="1" applyNumberFormat="1" applyFont="1" applyBorder="1"/>
    <xf numFmtId="0" fontId="4" fillId="0" borderId="35" xfId="1" applyFont="1" applyBorder="1" applyAlignment="1">
      <alignment horizontal="center"/>
    </xf>
    <xf numFmtId="0" fontId="4" fillId="0" borderId="36" xfId="1" applyFont="1" applyBorder="1"/>
    <xf numFmtId="165" fontId="2" fillId="0" borderId="28" xfId="1" applyNumberFormat="1" applyFont="1" applyFill="1" applyBorder="1"/>
    <xf numFmtId="0" fontId="9" fillId="4" borderId="25" xfId="1" applyFont="1" applyFill="1" applyBorder="1" applyAlignment="1">
      <alignment horizontal="center" vertical="top"/>
    </xf>
    <xf numFmtId="0" fontId="1" fillId="0" borderId="0" xfId="1" applyBorder="1"/>
    <xf numFmtId="0" fontId="3" fillId="2" borderId="0" xfId="1" applyFont="1" applyFill="1"/>
    <xf numFmtId="0" fontId="3" fillId="2" borderId="0" xfId="1" applyFont="1" applyFill="1" applyBorder="1"/>
    <xf numFmtId="0" fontId="2" fillId="2" borderId="9" xfId="1" applyFont="1" applyFill="1" applyBorder="1"/>
    <xf numFmtId="44" fontId="4" fillId="2" borderId="2" xfId="2" applyFont="1" applyFill="1" applyBorder="1"/>
    <xf numFmtId="0" fontId="11" fillId="2" borderId="2" xfId="1" applyFont="1" applyFill="1" applyBorder="1" applyAlignment="1">
      <alignment vertical="center"/>
    </xf>
    <xf numFmtId="44" fontId="4" fillId="2" borderId="28" xfId="2" applyFont="1" applyFill="1" applyBorder="1"/>
    <xf numFmtId="44" fontId="4" fillId="2" borderId="7" xfId="2" applyFont="1" applyFill="1" applyBorder="1"/>
    <xf numFmtId="44" fontId="2" fillId="2" borderId="2" xfId="2" applyFont="1" applyFill="1" applyBorder="1"/>
    <xf numFmtId="0" fontId="1" fillId="2" borderId="0" xfId="1" applyFill="1" applyBorder="1"/>
    <xf numFmtId="166" fontId="1" fillId="0" borderId="0" xfId="1" applyNumberFormat="1"/>
    <xf numFmtId="9" fontId="1" fillId="0" borderId="0" xfId="3" applyFont="1"/>
    <xf numFmtId="44" fontId="8" fillId="2" borderId="9" xfId="1" applyNumberFormat="1" applyFont="1" applyFill="1" applyBorder="1"/>
    <xf numFmtId="44" fontId="8" fillId="3" borderId="9" xfId="1" applyNumberFormat="1" applyFont="1" applyFill="1" applyBorder="1"/>
    <xf numFmtId="44" fontId="8" fillId="2" borderId="47" xfId="1" applyNumberFormat="1" applyFont="1" applyFill="1" applyBorder="1"/>
    <xf numFmtId="44" fontId="8" fillId="2" borderId="23" xfId="1" applyNumberFormat="1" applyFont="1" applyFill="1" applyBorder="1"/>
    <xf numFmtId="44" fontId="8" fillId="3" borderId="23" xfId="1" applyNumberFormat="1" applyFont="1" applyFill="1" applyBorder="1"/>
    <xf numFmtId="44" fontId="8" fillId="2" borderId="48" xfId="1" applyNumberFormat="1" applyFont="1" applyFill="1" applyBorder="1"/>
    <xf numFmtId="166" fontId="8" fillId="2" borderId="51" xfId="1" applyNumberFormat="1" applyFont="1" applyFill="1" applyBorder="1"/>
    <xf numFmtId="165" fontId="2" fillId="2" borderId="32" xfId="1" applyNumberFormat="1" applyFont="1" applyFill="1" applyBorder="1"/>
    <xf numFmtId="166" fontId="4" fillId="2" borderId="52" xfId="1" applyNumberFormat="1" applyFont="1" applyFill="1" applyBorder="1"/>
    <xf numFmtId="165" fontId="2" fillId="2" borderId="29" xfId="1" applyNumberFormat="1" applyFont="1" applyFill="1" applyBorder="1"/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7" xfId="1" applyFont="1" applyFill="1" applyBorder="1"/>
    <xf numFmtId="0" fontId="4" fillId="2" borderId="23" xfId="1" applyFont="1" applyFill="1" applyBorder="1"/>
    <xf numFmtId="44" fontId="4" fillId="2" borderId="25" xfId="2" applyFont="1" applyFill="1" applyBorder="1"/>
    <xf numFmtId="44" fontId="4" fillId="2" borderId="31" xfId="2" applyFont="1" applyFill="1" applyBorder="1"/>
    <xf numFmtId="0" fontId="12" fillId="0" borderId="12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" fillId="0" borderId="12" xfId="1" applyBorder="1" applyAlignment="1">
      <alignment vertical="center"/>
    </xf>
    <xf numFmtId="0" fontId="1" fillId="2" borderId="0" xfId="1" applyFont="1" applyFill="1"/>
    <xf numFmtId="165" fontId="2" fillId="5" borderId="25" xfId="1" applyNumberFormat="1" applyFont="1" applyFill="1" applyBorder="1"/>
    <xf numFmtId="166" fontId="4" fillId="5" borderId="20" xfId="1" applyNumberFormat="1" applyFont="1" applyFill="1" applyBorder="1"/>
    <xf numFmtId="165" fontId="2" fillId="2" borderId="25" xfId="1" applyNumberFormat="1" applyFont="1" applyFill="1" applyBorder="1"/>
    <xf numFmtId="166" fontId="4" fillId="2" borderId="20" xfId="1" applyNumberFormat="1" applyFont="1" applyFill="1" applyBorder="1"/>
    <xf numFmtId="44" fontId="4" fillId="2" borderId="53" xfId="2" applyFont="1" applyFill="1" applyBorder="1"/>
    <xf numFmtId="0" fontId="9" fillId="4" borderId="53" xfId="1" applyFont="1" applyFill="1" applyBorder="1" applyAlignment="1">
      <alignment horizontal="center" vertical="top"/>
    </xf>
    <xf numFmtId="44" fontId="4" fillId="2" borderId="0" xfId="2" applyFont="1" applyFill="1" applyBorder="1"/>
    <xf numFmtId="0" fontId="4" fillId="2" borderId="0" xfId="1" applyFont="1" applyFill="1" applyBorder="1"/>
    <xf numFmtId="44" fontId="4" fillId="2" borderId="31" xfId="1" applyNumberFormat="1" applyFont="1" applyFill="1" applyBorder="1"/>
    <xf numFmtId="164" fontId="4" fillId="2" borderId="2" xfId="1" applyNumberFormat="1" applyFont="1" applyFill="1" applyBorder="1"/>
    <xf numFmtId="0" fontId="4" fillId="0" borderId="2" xfId="1" applyFont="1" applyBorder="1"/>
    <xf numFmtId="44" fontId="4" fillId="2" borderId="8" xfId="1" applyNumberFormat="1" applyFont="1" applyFill="1" applyBorder="1"/>
    <xf numFmtId="44" fontId="4" fillId="2" borderId="2" xfId="1" applyNumberFormat="1" applyFont="1" applyFill="1" applyBorder="1"/>
    <xf numFmtId="0" fontId="5" fillId="0" borderId="0" xfId="1" applyFont="1"/>
    <xf numFmtId="0" fontId="2" fillId="5" borderId="45" xfId="1" applyFont="1" applyFill="1" applyBorder="1" applyAlignment="1">
      <alignment horizontal="center" vertical="center" wrapText="1"/>
    </xf>
    <xf numFmtId="0" fontId="4" fillId="5" borderId="46" xfId="1" applyFont="1" applyFill="1" applyBorder="1" applyAlignment="1">
      <alignment horizontal="center" vertical="center" wrapText="1"/>
    </xf>
    <xf numFmtId="0" fontId="4" fillId="5" borderId="31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4" fillId="2" borderId="46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/>
    </xf>
    <xf numFmtId="0" fontId="4" fillId="2" borderId="50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/>
    </xf>
    <xf numFmtId="0" fontId="4" fillId="2" borderId="34" xfId="1" applyFont="1" applyFill="1" applyBorder="1" applyAlignment="1">
      <alignment horizontal="center" vertical="center"/>
    </xf>
    <xf numFmtId="0" fontId="8" fillId="2" borderId="49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/>
    </xf>
    <xf numFmtId="0" fontId="8" fillId="2" borderId="40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0" borderId="44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43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wrapText="1"/>
    </xf>
    <xf numFmtId="0" fontId="9" fillId="6" borderId="53" xfId="1" applyFont="1" applyFill="1" applyBorder="1" applyAlignment="1">
      <alignment horizontal="center" vertical="top"/>
    </xf>
    <xf numFmtId="0" fontId="2" fillId="2" borderId="45" xfId="1" applyFont="1" applyFill="1" applyBorder="1" applyAlignment="1">
      <alignment horizontal="center" vertical="center" wrapText="1"/>
    </xf>
    <xf numFmtId="0" fontId="2" fillId="2" borderId="46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166" fontId="2" fillId="2" borderId="31" xfId="1" applyNumberFormat="1" applyFont="1" applyFill="1" applyBorder="1"/>
    <xf numFmtId="165" fontId="2" fillId="2" borderId="34" xfId="1" applyNumberFormat="1" applyFont="1" applyFill="1" applyBorder="1"/>
    <xf numFmtId="166" fontId="2" fillId="2" borderId="25" xfId="1" applyNumberFormat="1" applyFont="1" applyFill="1" applyBorder="1"/>
    <xf numFmtId="0" fontId="2" fillId="5" borderId="46" xfId="1" applyFont="1" applyFill="1" applyBorder="1" applyAlignment="1">
      <alignment horizontal="center" vertical="center" wrapText="1"/>
    </xf>
    <xf numFmtId="0" fontId="2" fillId="5" borderId="31" xfId="1" applyFont="1" applyFill="1" applyBorder="1" applyAlignment="1">
      <alignment horizontal="center" vertical="center" wrapText="1"/>
    </xf>
  </cellXfs>
  <cellStyles count="4">
    <cellStyle name="Prozent" xfId="3" builtinId="5"/>
    <cellStyle name="Standard" xfId="0" builtinId="0"/>
    <cellStyle name="Standard 2" xfId="1"/>
    <cellStyle name="Währung 2" xfId="2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tabSelected="1" zoomScale="110" zoomScaleNormal="110" zoomScaleSheetLayoutView="70" zoomScalePageLayoutView="70" workbookViewId="0">
      <selection activeCell="Q69" sqref="Q69"/>
    </sheetView>
  </sheetViews>
  <sheetFormatPr baseColWidth="10" defaultRowHeight="12.75" outlineLevelCol="1" x14ac:dyDescent="0.2"/>
  <cols>
    <col min="1" max="1" width="28.125" style="1" customWidth="1"/>
    <col min="2" max="2" width="6.125" style="1" hidden="1" customWidth="1"/>
    <col min="3" max="3" width="13.5" style="1" customWidth="1"/>
    <col min="4" max="4" width="6.5" style="1" hidden="1" customWidth="1" outlineLevel="1"/>
    <col min="5" max="5" width="13.75" style="1" hidden="1" customWidth="1" outlineLevel="1"/>
    <col min="6" max="6" width="12.25" style="1" customWidth="1" collapsed="1"/>
    <col min="7" max="7" width="13.875" style="1" hidden="1" customWidth="1"/>
    <col min="8" max="8" width="13.75" style="1" hidden="1" customWidth="1"/>
    <col min="9" max="9" width="13.875" style="1" hidden="1" customWidth="1"/>
    <col min="10" max="10" width="13.75" style="1" hidden="1" customWidth="1"/>
    <col min="11" max="11" width="14.875" style="1" hidden="1" customWidth="1"/>
    <col min="12" max="12" width="13.75" style="1" hidden="1" customWidth="1"/>
    <col min="13" max="13" width="0.125" style="1" hidden="1" customWidth="1"/>
    <col min="14" max="14" width="14.375" style="109" hidden="1" customWidth="1"/>
    <col min="15" max="15" width="9.375" style="1" hidden="1" customWidth="1"/>
    <col min="16" max="16" width="6.125" style="1" hidden="1" customWidth="1"/>
    <col min="17" max="18" width="14.5" style="1" customWidth="1"/>
    <col min="19" max="16384" width="11" style="1"/>
  </cols>
  <sheetData>
    <row r="1" spans="1:19" ht="41.25" customHeight="1" thickBot="1" x14ac:dyDescent="0.25">
      <c r="A1" s="106" t="s">
        <v>71</v>
      </c>
      <c r="B1" s="107"/>
      <c r="C1" s="107"/>
      <c r="D1" s="107"/>
      <c r="E1" s="107"/>
      <c r="F1" s="107"/>
      <c r="G1" s="108"/>
      <c r="H1" s="29"/>
      <c r="I1" s="87"/>
      <c r="J1" s="29"/>
      <c r="K1" s="24"/>
      <c r="L1" s="24"/>
      <c r="R1" s="24"/>
    </row>
    <row r="2" spans="1:19" ht="15.75" customHeight="1" x14ac:dyDescent="0.2">
      <c r="A2" s="144" t="s">
        <v>61</v>
      </c>
      <c r="B2" s="147" t="s">
        <v>60</v>
      </c>
      <c r="C2" s="150" t="s">
        <v>59</v>
      </c>
      <c r="D2" s="153" t="s">
        <v>58</v>
      </c>
      <c r="E2" s="156" t="s">
        <v>57</v>
      </c>
      <c r="F2" s="161" t="s">
        <v>56</v>
      </c>
      <c r="G2" s="137" t="s">
        <v>55</v>
      </c>
      <c r="H2" s="130" t="s">
        <v>54</v>
      </c>
      <c r="I2" s="132" t="s">
        <v>53</v>
      </c>
      <c r="J2" s="135" t="s">
        <v>52</v>
      </c>
      <c r="K2" s="137" t="s">
        <v>51</v>
      </c>
      <c r="L2" s="139" t="s">
        <v>50</v>
      </c>
      <c r="M2" s="141" t="s">
        <v>49</v>
      </c>
      <c r="N2" s="127" t="s">
        <v>65</v>
      </c>
      <c r="Q2" s="124" t="s">
        <v>74</v>
      </c>
      <c r="R2" s="124" t="s">
        <v>73</v>
      </c>
    </row>
    <row r="3" spans="1:19" ht="12.95" customHeight="1" x14ac:dyDescent="0.2">
      <c r="A3" s="145"/>
      <c r="B3" s="148"/>
      <c r="C3" s="151"/>
      <c r="D3" s="154"/>
      <c r="E3" s="157"/>
      <c r="F3" s="162"/>
      <c r="G3" s="143"/>
      <c r="H3" s="131"/>
      <c r="I3" s="133"/>
      <c r="J3" s="136"/>
      <c r="K3" s="138"/>
      <c r="L3" s="140"/>
      <c r="M3" s="142"/>
      <c r="N3" s="128"/>
      <c r="Q3" s="167"/>
      <c r="R3" s="125"/>
    </row>
    <row r="4" spans="1:19" ht="54.75" customHeight="1" thickBot="1" x14ac:dyDescent="0.25">
      <c r="A4" s="146"/>
      <c r="B4" s="149"/>
      <c r="C4" s="152"/>
      <c r="D4" s="155"/>
      <c r="E4" s="158"/>
      <c r="F4" s="163"/>
      <c r="G4" s="143"/>
      <c r="H4" s="131"/>
      <c r="I4" s="134"/>
      <c r="J4" s="136"/>
      <c r="K4" s="138"/>
      <c r="L4" s="140"/>
      <c r="M4" s="142"/>
      <c r="N4" s="129"/>
      <c r="O4" s="39"/>
      <c r="Q4" s="168"/>
      <c r="R4" s="126"/>
    </row>
    <row r="5" spans="1:19" ht="16.5" customHeight="1" x14ac:dyDescent="0.2">
      <c r="A5" s="115">
        <v>1</v>
      </c>
      <c r="B5" s="115"/>
      <c r="C5" s="115">
        <v>2</v>
      </c>
      <c r="D5" s="115">
        <v>3</v>
      </c>
      <c r="E5" s="115">
        <v>4</v>
      </c>
      <c r="F5" s="160">
        <v>3</v>
      </c>
      <c r="G5" s="115">
        <v>4</v>
      </c>
      <c r="H5" s="115">
        <v>5</v>
      </c>
      <c r="I5" s="115">
        <v>5</v>
      </c>
      <c r="J5" s="115">
        <v>7</v>
      </c>
      <c r="K5" s="115">
        <v>8</v>
      </c>
      <c r="L5" s="115">
        <v>9</v>
      </c>
      <c r="M5" s="115">
        <v>10</v>
      </c>
      <c r="N5" s="115">
        <v>6</v>
      </c>
      <c r="O5" s="115"/>
      <c r="P5" s="115"/>
      <c r="Q5" s="77">
        <v>4</v>
      </c>
      <c r="R5" s="77">
        <v>5</v>
      </c>
    </row>
    <row r="6" spans="1:19" ht="20.25" customHeight="1" x14ac:dyDescent="0.25">
      <c r="A6" s="70" t="s">
        <v>48</v>
      </c>
      <c r="B6" s="69">
        <v>15545000</v>
      </c>
      <c r="C6" s="68">
        <v>23738</v>
      </c>
      <c r="D6" s="59">
        <f>$D$39+$E$42/$C$30*C6</f>
        <v>9918.3109342124917</v>
      </c>
      <c r="E6" s="67"/>
      <c r="F6" s="164">
        <f>SUM(D6:E6)</f>
        <v>9918.3109342124917</v>
      </c>
      <c r="G6" s="57">
        <f>$G$49+($G$52/$C$30*C6)</f>
        <v>18143.471395343877</v>
      </c>
      <c r="H6" s="90">
        <f>G6-F6</f>
        <v>8225.1604611313851</v>
      </c>
      <c r="I6" s="97">
        <f>$I$49+($I$52/$C$30*C6)</f>
        <v>18455.604634786505</v>
      </c>
      <c r="J6" s="93">
        <f>I6-F6</f>
        <v>8537.2937005740132</v>
      </c>
      <c r="K6" s="56">
        <f>($K$52/$C$30)*C6</f>
        <v>7792.9283229840166</v>
      </c>
      <c r="L6" s="63">
        <f>K6+I6</f>
        <v>26248.53295777052</v>
      </c>
      <c r="M6" s="54">
        <f>L6-F6</f>
        <v>16330.222023558028</v>
      </c>
      <c r="N6" s="112">
        <f>$N$49+($N$52/$C$30*C6)</f>
        <v>20403.83671553251</v>
      </c>
      <c r="O6" s="88">
        <f t="shared" ref="O6:O29" si="0">N6-F6</f>
        <v>10485.525781320019</v>
      </c>
      <c r="P6" s="89">
        <f t="shared" ref="P6:P29" si="1">N6/F6</f>
        <v>2.0571886534783821</v>
      </c>
      <c r="Q6" s="110">
        <f>$Q$51+($Q$52/$C$30*C6)</f>
        <v>52081.812944113692</v>
      </c>
      <c r="R6" s="110">
        <f>Q6*0.2</f>
        <v>10416.36258882274</v>
      </c>
    </row>
    <row r="7" spans="1:19" ht="20.25" customHeight="1" x14ac:dyDescent="0.25">
      <c r="A7" s="66" t="s">
        <v>47</v>
      </c>
      <c r="B7" s="61">
        <v>15505000</v>
      </c>
      <c r="C7" s="65">
        <v>27811</v>
      </c>
      <c r="D7" s="59">
        <f>$D$39+$E$42/$C$30*C7</f>
        <v>11181.469565312309</v>
      </c>
      <c r="E7" s="64"/>
      <c r="F7" s="164">
        <f>SUM(D7:E7)</f>
        <v>11181.469565312309</v>
      </c>
      <c r="G7" s="57">
        <f>$G$49+($G$52/$C$30*C7)</f>
        <v>19283.367721623916</v>
      </c>
      <c r="H7" s="90">
        <f>G7-F7</f>
        <v>8101.8981563116067</v>
      </c>
      <c r="I7" s="97">
        <f>$I$49+($I$52/$C$30*C7)</f>
        <v>20421.1736666125</v>
      </c>
      <c r="J7" s="93">
        <f>I7-F7</f>
        <v>9239.7041013001908</v>
      </c>
      <c r="K7" s="56">
        <f>($K$52/$C$30)*C7</f>
        <v>9130.0501133418347</v>
      </c>
      <c r="L7" s="63">
        <f>K7+I7</f>
        <v>29551.223779954336</v>
      </c>
      <c r="M7" s="54">
        <f>L7-F7</f>
        <v>18369.754214642027</v>
      </c>
      <c r="N7" s="112">
        <f>$N$49+($N$52/$C$30*C7)</f>
        <v>22703.686194947957</v>
      </c>
      <c r="O7" s="88">
        <f t="shared" si="0"/>
        <v>11522.216629635648</v>
      </c>
      <c r="P7" s="89">
        <f t="shared" si="1"/>
        <v>2.0304742647943543</v>
      </c>
      <c r="Q7" s="110">
        <f>$Q$51+($Q$52/$C$30*C7)</f>
        <v>59302.270612045912</v>
      </c>
      <c r="R7" s="110">
        <f t="shared" ref="R7:R29" si="2">Q7*0.2</f>
        <v>11860.454122409183</v>
      </c>
      <c r="S7" s="78"/>
    </row>
    <row r="8" spans="1:19" ht="20.25" customHeight="1" x14ac:dyDescent="0.25">
      <c r="A8" s="66" t="s">
        <v>46</v>
      </c>
      <c r="B8" s="61">
        <v>15515000</v>
      </c>
      <c r="C8" s="65">
        <v>48088</v>
      </c>
      <c r="D8" s="76">
        <f>$D$39+$E$42/$C$30*C8</f>
        <v>17469.971299368535</v>
      </c>
      <c r="E8" s="64"/>
      <c r="F8" s="164">
        <f>SUM(D8:E8)</f>
        <v>17469.971299368535</v>
      </c>
      <c r="G8" s="57">
        <f>$G$49+($G$52/$C$30*C8)</f>
        <v>24958.22109947326</v>
      </c>
      <c r="H8" s="90">
        <f>G8-F8</f>
        <v>7488.2498001047243</v>
      </c>
      <c r="I8" s="97">
        <f>$I$49+($I$52/$C$30*C8)</f>
        <v>30206.551338681162</v>
      </c>
      <c r="J8" s="93">
        <f>I8-F8</f>
        <v>12736.580039312626</v>
      </c>
      <c r="K8" s="56">
        <f>($K$52/$C$30)*C8</f>
        <v>15786.769618150451</v>
      </c>
      <c r="L8" s="63">
        <f>K8+I8</f>
        <v>45993.320956831609</v>
      </c>
      <c r="M8" s="54">
        <f>L8-F8</f>
        <v>28523.349657463074</v>
      </c>
      <c r="N8" s="112">
        <f>$N$49+($N$52/$C$30*C8)</f>
        <v>34153.24374321878</v>
      </c>
      <c r="O8" s="88">
        <f t="shared" si="0"/>
        <v>16683.272443850245</v>
      </c>
      <c r="P8" s="89">
        <f t="shared" si="1"/>
        <v>1.9549685089896669</v>
      </c>
      <c r="Q8" s="110">
        <f>$Q$51+($Q$52/$C$30*C8)</f>
        <v>95248.555938012432</v>
      </c>
      <c r="R8" s="110">
        <f t="shared" si="2"/>
        <v>19049.711187602486</v>
      </c>
    </row>
    <row r="9" spans="1:19" ht="20.25" customHeight="1" x14ac:dyDescent="0.25">
      <c r="A9" s="66" t="s">
        <v>45</v>
      </c>
      <c r="B9" s="61">
        <v>15525000</v>
      </c>
      <c r="C9" s="65">
        <v>44299</v>
      </c>
      <c r="D9" s="76">
        <f>$D$39+$E$42/$C$30*C9</f>
        <v>16294.889528379776</v>
      </c>
      <c r="E9" s="64"/>
      <c r="F9" s="164">
        <f>SUM(D9:E9)</f>
        <v>16294.889528379776</v>
      </c>
      <c r="G9" s="57">
        <f>$G$49+($G$52/$C$30*C9)</f>
        <v>23897.806864198261</v>
      </c>
      <c r="H9" s="90">
        <f>G9-F9</f>
        <v>7602.9173358184853</v>
      </c>
      <c r="I9" s="97">
        <f>$I$49+($I$52/$C$30*C9)</f>
        <v>28378.036469643921</v>
      </c>
      <c r="J9" s="93">
        <f>I9-F9</f>
        <v>12083.146941264145</v>
      </c>
      <c r="K9" s="56">
        <f>($K$52/$C$30)*C9</f>
        <v>14542.881952138721</v>
      </c>
      <c r="L9" s="63">
        <f>K9+I9</f>
        <v>42920.918421782641</v>
      </c>
      <c r="M9" s="54">
        <f>L9-F9</f>
        <v>26626.028893402865</v>
      </c>
      <c r="N9" s="112">
        <f>$N$49+($N$52/$C$30*C9)</f>
        <v>32013.756957678605</v>
      </c>
      <c r="O9" s="88">
        <f t="shared" si="0"/>
        <v>15718.867429298829</v>
      </c>
      <c r="P9" s="89">
        <f t="shared" si="1"/>
        <v>1.9646501378191166</v>
      </c>
      <c r="Q9" s="110">
        <f>$Q$51+($Q$52/$C$30*C9)</f>
        <v>88531.562541549094</v>
      </c>
      <c r="R9" s="110">
        <f t="shared" si="2"/>
        <v>17706.31250830982</v>
      </c>
    </row>
    <row r="10" spans="1:19" ht="20.25" customHeight="1" x14ac:dyDescent="0.25">
      <c r="A10" s="70" t="s">
        <v>44</v>
      </c>
      <c r="B10" s="69">
        <v>15535000</v>
      </c>
      <c r="C10" s="68">
        <v>51951</v>
      </c>
      <c r="D10" s="59">
        <f>$D$39+$E$42/$C$30*C10</f>
        <v>18668.002674752428</v>
      </c>
      <c r="E10" s="67"/>
      <c r="F10" s="164">
        <f>SUM(D10:E10)</f>
        <v>18668.002674752428</v>
      </c>
      <c r="G10" s="57">
        <f>$G$49+($G$52/$C$30*C10)</f>
        <v>26039.34545705239</v>
      </c>
      <c r="H10" s="90">
        <f>G10-F10</f>
        <v>7371.342782299962</v>
      </c>
      <c r="I10" s="97">
        <f>$I$49+($I$52/$C$30*C10)</f>
        <v>32070.777503656318</v>
      </c>
      <c r="J10" s="93">
        <f>I10-F10</f>
        <v>13402.77482890389</v>
      </c>
      <c r="K10" s="56">
        <f>($K$52/$C$30)*C10</f>
        <v>17054.950682759401</v>
      </c>
      <c r="L10" s="63">
        <f>K10+I10</f>
        <v>49125.728186415719</v>
      </c>
      <c r="M10" s="54">
        <f>L10-F10</f>
        <v>30457.725511663291</v>
      </c>
      <c r="N10" s="112">
        <f>$N$49+($N$52/$C$30*C10)</f>
        <v>36334.515174346176</v>
      </c>
      <c r="O10" s="88">
        <f t="shared" si="0"/>
        <v>17666.512499593748</v>
      </c>
      <c r="P10" s="89">
        <f t="shared" si="1"/>
        <v>1.9463525802622073</v>
      </c>
      <c r="Q10" s="110">
        <f>$Q$51+($Q$52/$C$30*C10)</f>
        <v>102096.73368690077</v>
      </c>
      <c r="R10" s="110">
        <f t="shared" si="2"/>
        <v>20419.346737380154</v>
      </c>
    </row>
    <row r="11" spans="1:19" ht="24" hidden="1" customHeight="1" thickBot="1" x14ac:dyDescent="0.3">
      <c r="A11" s="75" t="s">
        <v>43</v>
      </c>
      <c r="B11" s="74"/>
      <c r="C11" s="73">
        <f>SUM(C6:C10)</f>
        <v>195887</v>
      </c>
      <c r="D11" s="72"/>
      <c r="E11" s="71"/>
      <c r="F11" s="165"/>
      <c r="G11" s="57"/>
      <c r="H11" s="90"/>
      <c r="I11" s="97"/>
      <c r="J11" s="93"/>
      <c r="K11" s="56"/>
      <c r="L11" s="63"/>
      <c r="M11" s="54"/>
      <c r="N11" s="112"/>
      <c r="O11" s="88">
        <f t="shared" si="0"/>
        <v>0</v>
      </c>
      <c r="P11" s="89" t="e">
        <f t="shared" si="1"/>
        <v>#DIV/0!</v>
      </c>
      <c r="Q11" s="110"/>
      <c r="R11" s="110">
        <f t="shared" si="2"/>
        <v>0</v>
      </c>
    </row>
    <row r="12" spans="1:19" ht="20.25" customHeight="1" x14ac:dyDescent="0.25">
      <c r="A12" s="70" t="s">
        <v>12</v>
      </c>
      <c r="B12" s="69">
        <v>15105000</v>
      </c>
      <c r="C12" s="68">
        <v>70979</v>
      </c>
      <c r="D12" s="59">
        <f t="shared" ref="D12:D29" si="3">$D$39+$E$42/$C$30*C12</f>
        <v>24569.152302193463</v>
      </c>
      <c r="E12" s="67"/>
      <c r="F12" s="164">
        <f t="shared" ref="F12:F29" si="4">SUM(D12:E12)</f>
        <v>24569.152302193463</v>
      </c>
      <c r="G12" s="57">
        <f t="shared" ref="G12:G29" si="5">$G$49+($G$52/$C$30*C12)</f>
        <v>31364.645554390128</v>
      </c>
      <c r="H12" s="90">
        <f t="shared" ref="H12:H29" si="6">G12-F12</f>
        <v>6795.4932521966657</v>
      </c>
      <c r="I12" s="97">
        <f t="shared" ref="I12:I29" si="7">$I$49+($I$52/$C$30*C12)</f>
        <v>41253.406410502626</v>
      </c>
      <c r="J12" s="93">
        <f t="shared" ref="J12:J29" si="8">I12-F12</f>
        <v>16684.254108309164</v>
      </c>
      <c r="K12" s="56">
        <f t="shared" ref="K12:K29" si="9">($K$52/$C$30)*C12</f>
        <v>23301.637013947366</v>
      </c>
      <c r="L12" s="63">
        <f t="shared" ref="L12:L29" si="10">K12+I12</f>
        <v>64555.043424449992</v>
      </c>
      <c r="M12" s="54">
        <f t="shared" ref="M12:M29" si="11">L12-F12</f>
        <v>39985.891122256529</v>
      </c>
      <c r="N12" s="112">
        <f t="shared" ref="N12:N29" si="12">$N$49+($N$52/$C$30*C12)</f>
        <v>47078.815663989473</v>
      </c>
      <c r="O12" s="88">
        <f t="shared" si="0"/>
        <v>22509.663361796011</v>
      </c>
      <c r="P12" s="89">
        <f t="shared" si="1"/>
        <v>1.9161758242585525</v>
      </c>
      <c r="Q12" s="110">
        <f t="shared" ref="Q12:Q29" si="13">$Q$51+($Q$52/$C$30*C12)</f>
        <v>135828.83987531578</v>
      </c>
      <c r="R12" s="110">
        <f t="shared" si="2"/>
        <v>27165.767975063158</v>
      </c>
    </row>
    <row r="13" spans="1:19" ht="20.25" customHeight="1" x14ac:dyDescent="0.25">
      <c r="A13" s="66" t="s">
        <v>42</v>
      </c>
      <c r="B13" s="61">
        <v>15195000</v>
      </c>
      <c r="C13" s="65">
        <v>6935</v>
      </c>
      <c r="D13" s="59">
        <f t="shared" si="3"/>
        <v>4707.2000875711356</v>
      </c>
      <c r="E13" s="64">
        <v>5624.2</v>
      </c>
      <c r="F13" s="164">
        <f t="shared" si="4"/>
        <v>10331.400087571135</v>
      </c>
      <c r="G13" s="57">
        <f t="shared" si="5"/>
        <v>13440.874299718163</v>
      </c>
      <c r="H13" s="90">
        <f t="shared" si="6"/>
        <v>3109.4742121470281</v>
      </c>
      <c r="I13" s="97">
        <f t="shared" si="7"/>
        <v>10346.727531478828</v>
      </c>
      <c r="J13" s="94">
        <f t="shared" si="8"/>
        <v>15.327443907692214</v>
      </c>
      <c r="K13" s="56">
        <f t="shared" si="9"/>
        <v>2276.6853955638285</v>
      </c>
      <c r="L13" s="63">
        <f t="shared" si="10"/>
        <v>12623.412927042657</v>
      </c>
      <c r="M13" s="54">
        <f t="shared" si="11"/>
        <v>2292.0128394715211</v>
      </c>
      <c r="N13" s="112">
        <f t="shared" si="12"/>
        <v>10915.898880369785</v>
      </c>
      <c r="O13" s="88">
        <f t="shared" si="0"/>
        <v>584.49879279864945</v>
      </c>
      <c r="P13" s="89">
        <f t="shared" si="1"/>
        <v>1.0565749838206162</v>
      </c>
      <c r="Q13" s="110">
        <f t="shared" si="13"/>
        <v>22294.101136044672</v>
      </c>
      <c r="R13" s="110">
        <f t="shared" si="2"/>
        <v>4458.8202272089347</v>
      </c>
      <c r="S13" s="78"/>
    </row>
    <row r="14" spans="1:19" ht="20.25" customHeight="1" x14ac:dyDescent="0.25">
      <c r="A14" s="66" t="s">
        <v>9</v>
      </c>
      <c r="B14" s="61">
        <v>15115000</v>
      </c>
      <c r="C14" s="65">
        <v>13115</v>
      </c>
      <c r="D14" s="59">
        <f t="shared" si="3"/>
        <v>6623.8021843540655</v>
      </c>
      <c r="E14" s="64"/>
      <c r="F14" s="164">
        <f t="shared" si="4"/>
        <v>6623.8021843540655</v>
      </c>
      <c r="G14" s="57">
        <f t="shared" si="5"/>
        <v>15170.449378630674</v>
      </c>
      <c r="H14" s="90">
        <f t="shared" si="6"/>
        <v>8546.6471942766075</v>
      </c>
      <c r="I14" s="97">
        <f t="shared" si="7"/>
        <v>13329.103327374884</v>
      </c>
      <c r="J14" s="93">
        <f t="shared" si="8"/>
        <v>6705.301143020818</v>
      </c>
      <c r="K14" s="56">
        <f t="shared" si="9"/>
        <v>4305.5124676019623</v>
      </c>
      <c r="L14" s="63">
        <f t="shared" si="10"/>
        <v>17634.615794976846</v>
      </c>
      <c r="M14" s="54">
        <f t="shared" si="11"/>
        <v>11010.813610622779</v>
      </c>
      <c r="N14" s="112">
        <f t="shared" si="12"/>
        <v>14405.481444275376</v>
      </c>
      <c r="O14" s="88">
        <f t="shared" si="0"/>
        <v>7781.6792599213104</v>
      </c>
      <c r="P14" s="89">
        <f t="shared" si="1"/>
        <v>2.1748055034466822</v>
      </c>
      <c r="Q14" s="110">
        <f t="shared" si="13"/>
        <v>33249.767325050598</v>
      </c>
      <c r="R14" s="110">
        <f t="shared" si="2"/>
        <v>6649.9534650101195</v>
      </c>
    </row>
    <row r="15" spans="1:19" ht="20.25" customHeight="1" x14ac:dyDescent="0.25">
      <c r="A15" s="66" t="s">
        <v>41</v>
      </c>
      <c r="B15" s="61">
        <v>15125000</v>
      </c>
      <c r="C15" s="65">
        <v>16905</v>
      </c>
      <c r="D15" s="59">
        <f t="shared" si="3"/>
        <v>7799.1940851319468</v>
      </c>
      <c r="E15" s="64"/>
      <c r="F15" s="164">
        <f t="shared" si="4"/>
        <v>7799.1940851319468</v>
      </c>
      <c r="G15" s="57">
        <f t="shared" si="5"/>
        <v>16231.143480423296</v>
      </c>
      <c r="H15" s="90">
        <f t="shared" si="6"/>
        <v>8431.949395291349</v>
      </c>
      <c r="I15" s="97">
        <f t="shared" si="7"/>
        <v>15158.100781492369</v>
      </c>
      <c r="J15" s="93">
        <f t="shared" si="8"/>
        <v>7358.9066963604218</v>
      </c>
      <c r="K15" s="56">
        <f t="shared" si="9"/>
        <v>5549.7284227839245</v>
      </c>
      <c r="L15" s="63">
        <f t="shared" si="10"/>
        <v>20707.829204276291</v>
      </c>
      <c r="M15" s="54">
        <f t="shared" si="11"/>
        <v>12908.635119144345</v>
      </c>
      <c r="N15" s="112">
        <f t="shared" si="12"/>
        <v>16545.532887188354</v>
      </c>
      <c r="O15" s="88">
        <f t="shared" si="0"/>
        <v>8746.3388020564071</v>
      </c>
      <c r="P15" s="89">
        <f t="shared" si="1"/>
        <v>2.1214413574769293</v>
      </c>
      <c r="Q15" s="110">
        <f t="shared" si="13"/>
        <v>39968.533483033199</v>
      </c>
      <c r="R15" s="110">
        <f t="shared" si="2"/>
        <v>7993.7066966066404</v>
      </c>
    </row>
    <row r="16" spans="1:19" ht="20.25" customHeight="1" x14ac:dyDescent="0.25">
      <c r="A16" s="66" t="s">
        <v>40</v>
      </c>
      <c r="B16" s="61">
        <v>15135000</v>
      </c>
      <c r="C16" s="65">
        <v>30133</v>
      </c>
      <c r="D16" s="59">
        <f t="shared" si="3"/>
        <v>11901.590935656961</v>
      </c>
      <c r="E16" s="64">
        <v>5112.92</v>
      </c>
      <c r="F16" s="164">
        <f t="shared" si="4"/>
        <v>17014.510935656959</v>
      </c>
      <c r="G16" s="57">
        <f t="shared" si="5"/>
        <v>19933.21777554541</v>
      </c>
      <c r="H16" s="90">
        <f t="shared" si="6"/>
        <v>2918.7068398884512</v>
      </c>
      <c r="I16" s="97">
        <f t="shared" si="7"/>
        <v>21541.736222934611</v>
      </c>
      <c r="J16" s="93">
        <f t="shared" si="8"/>
        <v>4527.2252872776517</v>
      </c>
      <c r="K16" s="56">
        <f t="shared" si="9"/>
        <v>9892.3375666221837</v>
      </c>
      <c r="L16" s="63">
        <f t="shared" si="10"/>
        <v>31434.073789556795</v>
      </c>
      <c r="M16" s="54">
        <f t="shared" si="11"/>
        <v>14419.562853899835</v>
      </c>
      <c r="N16" s="112">
        <f t="shared" si="12"/>
        <v>24014.820614590157</v>
      </c>
      <c r="O16" s="88">
        <f t="shared" si="0"/>
        <v>7000.3096789331976</v>
      </c>
      <c r="P16" s="89">
        <f t="shared" si="1"/>
        <v>1.4114317305625748</v>
      </c>
      <c r="Q16" s="110">
        <f t="shared" si="13"/>
        <v>63418.622859759787</v>
      </c>
      <c r="R16" s="110">
        <f t="shared" si="2"/>
        <v>12683.724571951958</v>
      </c>
    </row>
    <row r="17" spans="1:18" ht="20.25" customHeight="1" x14ac:dyDescent="0.25">
      <c r="A17" s="66" t="s">
        <v>39</v>
      </c>
      <c r="B17" s="61">
        <v>15145000</v>
      </c>
      <c r="C17" s="65">
        <v>10102</v>
      </c>
      <c r="D17" s="59">
        <f t="shared" si="3"/>
        <v>5689.3811297251068</v>
      </c>
      <c r="E17" s="64"/>
      <c r="F17" s="164">
        <f t="shared" si="4"/>
        <v>5689.3811297251068</v>
      </c>
      <c r="G17" s="57">
        <f t="shared" si="5"/>
        <v>14327.211561031419</v>
      </c>
      <c r="H17" s="90">
        <f t="shared" si="6"/>
        <v>8637.8304313063127</v>
      </c>
      <c r="I17" s="97">
        <f t="shared" si="7"/>
        <v>11875.074480605497</v>
      </c>
      <c r="J17" s="93">
        <f t="shared" si="8"/>
        <v>6185.6933508803904</v>
      </c>
      <c r="K17" s="56">
        <f t="shared" si="9"/>
        <v>3316.3771976908138</v>
      </c>
      <c r="L17" s="63">
        <f t="shared" si="10"/>
        <v>15191.451678296311</v>
      </c>
      <c r="M17" s="54">
        <f t="shared" si="11"/>
        <v>9502.0705485712042</v>
      </c>
      <c r="N17" s="112">
        <f t="shared" si="12"/>
        <v>12704.168780028202</v>
      </c>
      <c r="O17" s="88">
        <f t="shared" si="0"/>
        <v>7014.7876503030948</v>
      </c>
      <c r="P17" s="89">
        <f t="shared" si="1"/>
        <v>2.2329614575569887</v>
      </c>
      <c r="Q17" s="110">
        <f t="shared" si="13"/>
        <v>27908.436867530396</v>
      </c>
      <c r="R17" s="110">
        <f t="shared" si="2"/>
        <v>5581.6873735060799</v>
      </c>
    </row>
    <row r="18" spans="1:18" ht="20.25" customHeight="1" x14ac:dyDescent="0.25">
      <c r="A18" s="66" t="s">
        <v>38</v>
      </c>
      <c r="B18" s="61">
        <v>15155000</v>
      </c>
      <c r="C18" s="65">
        <v>32755</v>
      </c>
      <c r="D18" s="59">
        <f t="shared" si="3"/>
        <v>12714.751242738654</v>
      </c>
      <c r="E18" s="64">
        <v>6646.79</v>
      </c>
      <c r="F18" s="164">
        <f t="shared" si="4"/>
        <v>19361.541242738655</v>
      </c>
      <c r="G18" s="57">
        <f t="shared" si="5"/>
        <v>20667.027784753922</v>
      </c>
      <c r="H18" s="90">
        <f t="shared" si="6"/>
        <v>1305.4865420152673</v>
      </c>
      <c r="I18" s="97">
        <f t="shared" si="7"/>
        <v>22807.074303329344</v>
      </c>
      <c r="J18" s="93">
        <f t="shared" si="8"/>
        <v>3445.5330605906893</v>
      </c>
      <c r="K18" s="56">
        <f t="shared" si="9"/>
        <v>10753.111770972342</v>
      </c>
      <c r="L18" s="63">
        <f t="shared" si="10"/>
        <v>33560.186074301688</v>
      </c>
      <c r="M18" s="54">
        <f t="shared" si="11"/>
        <v>14198.644831563033</v>
      </c>
      <c r="N18" s="112">
        <f t="shared" si="12"/>
        <v>25495.352246072431</v>
      </c>
      <c r="O18" s="88">
        <f t="shared" si="0"/>
        <v>6133.8110033337762</v>
      </c>
      <c r="P18" s="89">
        <f t="shared" si="1"/>
        <v>1.3168038601076864</v>
      </c>
      <c r="Q18" s="110">
        <f t="shared" si="13"/>
        <v>68066.803563250651</v>
      </c>
      <c r="R18" s="110">
        <f t="shared" si="2"/>
        <v>13613.36071265013</v>
      </c>
    </row>
    <row r="19" spans="1:18" ht="20.25" customHeight="1" x14ac:dyDescent="0.25">
      <c r="A19" s="66" t="s">
        <v>37</v>
      </c>
      <c r="B19" s="61">
        <v>15165000</v>
      </c>
      <c r="C19" s="65">
        <v>25700</v>
      </c>
      <c r="D19" s="59">
        <f t="shared" si="3"/>
        <v>10526.785580472702</v>
      </c>
      <c r="E19" s="64">
        <v>7669.38</v>
      </c>
      <c r="F19" s="164">
        <f t="shared" si="4"/>
        <v>18196.165580472702</v>
      </c>
      <c r="G19" s="57">
        <f t="shared" si="5"/>
        <v>18692.569502920953</v>
      </c>
      <c r="H19" s="90">
        <f t="shared" si="6"/>
        <v>496.40392244825125</v>
      </c>
      <c r="I19" s="97">
        <f t="shared" si="7"/>
        <v>19402.436562221468</v>
      </c>
      <c r="J19" s="93">
        <f t="shared" si="8"/>
        <v>1206.2709817487666</v>
      </c>
      <c r="K19" s="56">
        <f t="shared" si="9"/>
        <v>8437.0316749805897</v>
      </c>
      <c r="L19" s="63">
        <f t="shared" si="10"/>
        <v>27839.468237202058</v>
      </c>
      <c r="M19" s="54">
        <f t="shared" si="11"/>
        <v>9643.3026567293564</v>
      </c>
      <c r="N19" s="112">
        <f t="shared" si="12"/>
        <v>21511.694480966617</v>
      </c>
      <c r="O19" s="88">
        <f t="shared" si="0"/>
        <v>3315.528900493915</v>
      </c>
      <c r="P19" s="89">
        <f t="shared" si="1"/>
        <v>1.1822103061126235</v>
      </c>
      <c r="Q19" s="110">
        <f t="shared" si="13"/>
        <v>55559.971044895181</v>
      </c>
      <c r="R19" s="110">
        <f t="shared" si="2"/>
        <v>11111.994208979037</v>
      </c>
    </row>
    <row r="20" spans="1:18" ht="20.25" customHeight="1" x14ac:dyDescent="0.25">
      <c r="A20" s="66" t="s">
        <v>36</v>
      </c>
      <c r="B20" s="61">
        <v>15175000</v>
      </c>
      <c r="C20" s="65">
        <v>6538</v>
      </c>
      <c r="D20" s="59">
        <f t="shared" si="3"/>
        <v>4584.078561289125</v>
      </c>
      <c r="E20" s="64"/>
      <c r="F20" s="164">
        <f t="shared" si="4"/>
        <v>4584.078561289125</v>
      </c>
      <c r="G20" s="57">
        <f t="shared" si="5"/>
        <v>13329.767292221681</v>
      </c>
      <c r="H20" s="90">
        <f t="shared" si="6"/>
        <v>8745.6887309325557</v>
      </c>
      <c r="I20" s="97">
        <f t="shared" si="7"/>
        <v>10155.141254622722</v>
      </c>
      <c r="J20" s="93">
        <f t="shared" si="8"/>
        <v>5571.0626933335971</v>
      </c>
      <c r="K20" s="56">
        <f t="shared" si="9"/>
        <v>2146.3545949814434</v>
      </c>
      <c r="L20" s="63">
        <f t="shared" si="10"/>
        <v>12301.495849604165</v>
      </c>
      <c r="M20" s="54">
        <f t="shared" si="11"/>
        <v>7717.4172883150404</v>
      </c>
      <c r="N20" s="112">
        <f t="shared" si="12"/>
        <v>10691.729903368083</v>
      </c>
      <c r="O20" s="88">
        <f t="shared" si="0"/>
        <v>6107.6513420789579</v>
      </c>
      <c r="P20" s="89">
        <f t="shared" si="1"/>
        <v>2.3323618390085743</v>
      </c>
      <c r="Q20" s="110">
        <f t="shared" si="13"/>
        <v>21590.314812899793</v>
      </c>
      <c r="R20" s="110">
        <f t="shared" si="2"/>
        <v>4318.0629625799584</v>
      </c>
    </row>
    <row r="21" spans="1:18" ht="20.25" customHeight="1" x14ac:dyDescent="0.25">
      <c r="A21" s="66" t="s">
        <v>35</v>
      </c>
      <c r="B21" s="61">
        <v>15185000</v>
      </c>
      <c r="C21" s="65">
        <v>8558</v>
      </c>
      <c r="D21" s="59">
        <f t="shared" si="3"/>
        <v>5210.5407353184974</v>
      </c>
      <c r="E21" s="64">
        <v>3067.76</v>
      </c>
      <c r="F21" s="164">
        <f t="shared" si="4"/>
        <v>8278.3007353184985</v>
      </c>
      <c r="G21" s="57">
        <f t="shared" si="5"/>
        <v>13895.097657820916</v>
      </c>
      <c r="H21" s="90">
        <f t="shared" si="6"/>
        <v>5616.7969225024171</v>
      </c>
      <c r="I21" s="97">
        <f t="shared" si="7"/>
        <v>11129.963116711724</v>
      </c>
      <c r="J21" s="93">
        <f t="shared" si="8"/>
        <v>2851.6623813932256</v>
      </c>
      <c r="K21" s="56">
        <f t="shared" si="9"/>
        <v>2809.4987188515129</v>
      </c>
      <c r="L21" s="63">
        <f t="shared" si="10"/>
        <v>13939.461835563237</v>
      </c>
      <c r="M21" s="54">
        <f t="shared" si="11"/>
        <v>5661.1611002447389</v>
      </c>
      <c r="N21" s="112">
        <f t="shared" si="12"/>
        <v>11832.337796424603</v>
      </c>
      <c r="O21" s="88">
        <f t="shared" si="0"/>
        <v>3554.0370611061044</v>
      </c>
      <c r="P21" s="89">
        <f t="shared" si="1"/>
        <v>1.4293196363286464</v>
      </c>
      <c r="Q21" s="110">
        <f t="shared" si="13"/>
        <v>25171.293081798169</v>
      </c>
      <c r="R21" s="110">
        <f t="shared" si="2"/>
        <v>5034.2586163596343</v>
      </c>
    </row>
    <row r="22" spans="1:18" ht="20.25" customHeight="1" x14ac:dyDescent="0.25">
      <c r="A22" s="66" t="s">
        <v>34</v>
      </c>
      <c r="B22" s="61">
        <v>15195000</v>
      </c>
      <c r="C22" s="65">
        <v>13341</v>
      </c>
      <c r="D22" s="59">
        <f t="shared" si="3"/>
        <v>6693.8915166959659</v>
      </c>
      <c r="E22" s="64">
        <v>3067.76</v>
      </c>
      <c r="F22" s="164">
        <f t="shared" si="4"/>
        <v>9761.6515166959653</v>
      </c>
      <c r="G22" s="57">
        <f t="shared" si="5"/>
        <v>15233.699211613557</v>
      </c>
      <c r="H22" s="90">
        <f t="shared" si="6"/>
        <v>5472.0476949175918</v>
      </c>
      <c r="I22" s="97">
        <f t="shared" si="7"/>
        <v>13438.167555509594</v>
      </c>
      <c r="J22" s="93">
        <f t="shared" si="8"/>
        <v>3676.5160388136283</v>
      </c>
      <c r="K22" s="56">
        <f t="shared" si="9"/>
        <v>4379.7058200745541</v>
      </c>
      <c r="L22" s="63">
        <f t="shared" si="10"/>
        <v>17817.873375584146</v>
      </c>
      <c r="M22" s="54">
        <f t="shared" si="11"/>
        <v>8056.2218588881806</v>
      </c>
      <c r="N22" s="112">
        <f t="shared" si="12"/>
        <v>14533.094010528235</v>
      </c>
      <c r="O22" s="88">
        <f t="shared" si="0"/>
        <v>4771.44249383227</v>
      </c>
      <c r="P22" s="89">
        <f t="shared" si="1"/>
        <v>1.4887945944056058</v>
      </c>
      <c r="Q22" s="110">
        <f t="shared" si="13"/>
        <v>33650.411428402593</v>
      </c>
      <c r="R22" s="110">
        <f t="shared" si="2"/>
        <v>6730.0822856805189</v>
      </c>
    </row>
    <row r="23" spans="1:18" ht="20.25" customHeight="1" x14ac:dyDescent="0.25">
      <c r="A23" s="66" t="s">
        <v>33</v>
      </c>
      <c r="B23" s="61">
        <v>15205000</v>
      </c>
      <c r="C23" s="65">
        <v>24093</v>
      </c>
      <c r="D23" s="59">
        <f t="shared" si="3"/>
        <v>10028.407009351315</v>
      </c>
      <c r="E23" s="64">
        <v>8180.67</v>
      </c>
      <c r="F23" s="164">
        <f t="shared" si="4"/>
        <v>18209.077009351313</v>
      </c>
      <c r="G23" s="57">
        <f t="shared" si="5"/>
        <v>18242.824009100175</v>
      </c>
      <c r="H23" s="91">
        <f t="shared" si="6"/>
        <v>33.746999748862436</v>
      </c>
      <c r="I23" s="97">
        <f t="shared" si="7"/>
        <v>18626.922338272445</v>
      </c>
      <c r="J23" s="93">
        <f t="shared" si="8"/>
        <v>417.84532892113202</v>
      </c>
      <c r="K23" s="56">
        <f t="shared" si="9"/>
        <v>7909.470978416628</v>
      </c>
      <c r="L23" s="63">
        <f t="shared" si="10"/>
        <v>26536.393316689071</v>
      </c>
      <c r="M23" s="54">
        <f t="shared" si="11"/>
        <v>8327.3163073377582</v>
      </c>
      <c r="N23" s="112">
        <f t="shared" si="12"/>
        <v>20604.2900828766</v>
      </c>
      <c r="O23" s="88">
        <f t="shared" si="0"/>
        <v>2395.2130735252867</v>
      </c>
      <c r="P23" s="89">
        <f t="shared" si="1"/>
        <v>1.1315395103384549</v>
      </c>
      <c r="Q23" s="110">
        <f t="shared" si="13"/>
        <v>52711.14328344979</v>
      </c>
      <c r="R23" s="110">
        <f t="shared" si="2"/>
        <v>10542.228656689958</v>
      </c>
    </row>
    <row r="24" spans="1:18" ht="20.25" customHeight="1" x14ac:dyDescent="0.25">
      <c r="A24" s="66" t="s">
        <v>32</v>
      </c>
      <c r="B24" s="61">
        <v>15215000</v>
      </c>
      <c r="C24" s="65">
        <v>12374</v>
      </c>
      <c r="D24" s="59">
        <f t="shared" si="3"/>
        <v>6393.9960106135877</v>
      </c>
      <c r="E24" s="64"/>
      <c r="F24" s="164">
        <f t="shared" si="4"/>
        <v>6393.9960106135877</v>
      </c>
      <c r="G24" s="57">
        <f t="shared" si="5"/>
        <v>14963.068289071745</v>
      </c>
      <c r="H24" s="90">
        <f t="shared" si="6"/>
        <v>8569.0722784581576</v>
      </c>
      <c r="I24" s="97">
        <f t="shared" si="7"/>
        <v>12971.507782915503</v>
      </c>
      <c r="J24" s="93">
        <f t="shared" si="8"/>
        <v>6577.5117723019157</v>
      </c>
      <c r="K24" s="56">
        <f t="shared" si="9"/>
        <v>4062.2501924595258</v>
      </c>
      <c r="L24" s="63">
        <f t="shared" si="10"/>
        <v>17033.757975375029</v>
      </c>
      <c r="M24" s="54">
        <f t="shared" si="11"/>
        <v>10639.761964761441</v>
      </c>
      <c r="N24" s="112">
        <f t="shared" si="12"/>
        <v>13987.070331030385</v>
      </c>
      <c r="O24" s="88">
        <f t="shared" si="0"/>
        <v>7593.0743204167975</v>
      </c>
      <c r="P24" s="89">
        <f t="shared" si="1"/>
        <v>2.1875319139725491</v>
      </c>
      <c r="Q24" s="110">
        <f t="shared" si="13"/>
        <v>31936.151039281442</v>
      </c>
      <c r="R24" s="110">
        <f t="shared" si="2"/>
        <v>6387.2302078562889</v>
      </c>
    </row>
    <row r="25" spans="1:18" ht="20.25" customHeight="1" x14ac:dyDescent="0.25">
      <c r="A25" s="66" t="s">
        <v>3</v>
      </c>
      <c r="B25" s="61">
        <v>15225000</v>
      </c>
      <c r="C25" s="65">
        <v>16704</v>
      </c>
      <c r="D25" s="59">
        <f t="shared" si="3"/>
        <v>7736.8579975181328</v>
      </c>
      <c r="E25" s="64"/>
      <c r="F25" s="164">
        <f t="shared" si="4"/>
        <v>7736.8579975181328</v>
      </c>
      <c r="G25" s="57">
        <f t="shared" si="5"/>
        <v>16174.890310380997</v>
      </c>
      <c r="H25" s="90">
        <f t="shared" si="6"/>
        <v>8438.0323128628643</v>
      </c>
      <c r="I25" s="97">
        <f t="shared" si="7"/>
        <v>15061.101180363712</v>
      </c>
      <c r="J25" s="93">
        <f t="shared" si="8"/>
        <v>7324.2431828455792</v>
      </c>
      <c r="K25" s="56">
        <f t="shared" si="9"/>
        <v>5483.7422995671504</v>
      </c>
      <c r="L25" s="63">
        <f t="shared" si="10"/>
        <v>20544.843479930863</v>
      </c>
      <c r="M25" s="54">
        <f t="shared" si="11"/>
        <v>12807.985482412731</v>
      </c>
      <c r="N25" s="112">
        <f t="shared" si="12"/>
        <v>16432.0367552555</v>
      </c>
      <c r="O25" s="88">
        <f t="shared" si="0"/>
        <v>8695.1787577373671</v>
      </c>
      <c r="P25" s="89">
        <f t="shared" si="1"/>
        <v>2.1238643336256979</v>
      </c>
      <c r="Q25" s="110">
        <f t="shared" si="13"/>
        <v>39612.208417662609</v>
      </c>
      <c r="R25" s="110">
        <f t="shared" si="2"/>
        <v>7922.4416835325219</v>
      </c>
    </row>
    <row r="26" spans="1:18" ht="20.25" customHeight="1" x14ac:dyDescent="0.25">
      <c r="A26" s="66" t="s">
        <v>31</v>
      </c>
      <c r="B26" s="61">
        <v>15235000</v>
      </c>
      <c r="C26" s="65">
        <v>45783</v>
      </c>
      <c r="D26" s="59">
        <f t="shared" si="3"/>
        <v>16755.122135438978</v>
      </c>
      <c r="E26" s="64">
        <v>5112.92</v>
      </c>
      <c r="F26" s="164">
        <f t="shared" si="4"/>
        <v>21868.042135438976</v>
      </c>
      <c r="G26" s="57">
        <f t="shared" si="5"/>
        <v>24313.128776351361</v>
      </c>
      <c r="H26" s="90">
        <f t="shared" si="6"/>
        <v>2445.0866409123846</v>
      </c>
      <c r="I26" s="97">
        <f t="shared" si="7"/>
        <v>29094.192728723167</v>
      </c>
      <c r="J26" s="93">
        <f t="shared" si="8"/>
        <v>7226.1505932841901</v>
      </c>
      <c r="K26" s="56">
        <f t="shared" si="9"/>
        <v>15030.063080764059</v>
      </c>
      <c r="L26" s="63">
        <f t="shared" si="10"/>
        <v>44124.255809487222</v>
      </c>
      <c r="M26" s="54">
        <f t="shared" si="11"/>
        <v>22256.213674048246</v>
      </c>
      <c r="N26" s="112">
        <f t="shared" si="12"/>
        <v>32851.708498914188</v>
      </c>
      <c r="O26" s="88">
        <f t="shared" si="0"/>
        <v>10983.666363475211</v>
      </c>
      <c r="P26" s="89">
        <f t="shared" si="1"/>
        <v>1.5022702213324928</v>
      </c>
      <c r="Q26" s="110">
        <f t="shared" si="13"/>
        <v>91162.340636125926</v>
      </c>
      <c r="R26" s="110">
        <f t="shared" si="2"/>
        <v>18232.468127225187</v>
      </c>
    </row>
    <row r="27" spans="1:18" ht="20.25" customHeight="1" x14ac:dyDescent="0.25">
      <c r="A27" s="66" t="s">
        <v>30</v>
      </c>
      <c r="B27" s="61">
        <v>15245000</v>
      </c>
      <c r="C27" s="65">
        <v>9405</v>
      </c>
      <c r="D27" s="59">
        <f t="shared" si="3"/>
        <v>5473.2206667060609</v>
      </c>
      <c r="E27" s="64">
        <v>1278.23</v>
      </c>
      <c r="F27" s="164">
        <f t="shared" si="4"/>
        <v>6751.4506667060614</v>
      </c>
      <c r="G27" s="57">
        <f t="shared" si="5"/>
        <v>14132.14459824792</v>
      </c>
      <c r="H27" s="90">
        <f t="shared" si="6"/>
        <v>7380.6939315418585</v>
      </c>
      <c r="I27" s="97">
        <f t="shared" si="7"/>
        <v>11538.712679676766</v>
      </c>
      <c r="J27" s="93">
        <f t="shared" si="8"/>
        <v>4787.2620129707047</v>
      </c>
      <c r="K27" s="56">
        <f t="shared" si="9"/>
        <v>3087.5596460386164</v>
      </c>
      <c r="L27" s="63">
        <f t="shared" si="10"/>
        <v>14626.272325715383</v>
      </c>
      <c r="M27" s="54">
        <f t="shared" si="11"/>
        <v>7874.8216590093216</v>
      </c>
      <c r="N27" s="112">
        <f t="shared" si="12"/>
        <v>12310.60259118642</v>
      </c>
      <c r="O27" s="88">
        <f t="shared" si="0"/>
        <v>5559.1519244803585</v>
      </c>
      <c r="P27" s="89">
        <f t="shared" si="1"/>
        <v>1.823401102802191</v>
      </c>
      <c r="Q27" s="110">
        <f t="shared" si="13"/>
        <v>26672.822088608529</v>
      </c>
      <c r="R27" s="110">
        <f t="shared" si="2"/>
        <v>5334.5644177217064</v>
      </c>
    </row>
    <row r="28" spans="1:18" ht="20.25" customHeight="1" x14ac:dyDescent="0.25">
      <c r="A28" s="66" t="s">
        <v>1</v>
      </c>
      <c r="B28" s="61">
        <v>15255000</v>
      </c>
      <c r="C28" s="65">
        <v>31934</v>
      </c>
      <c r="D28" s="59">
        <f t="shared" si="3"/>
        <v>12460.134685868299</v>
      </c>
      <c r="E28" s="64">
        <v>4090.34</v>
      </c>
      <c r="F28" s="164">
        <f t="shared" si="4"/>
        <v>16550.474685868299</v>
      </c>
      <c r="G28" s="57">
        <f t="shared" si="5"/>
        <v>20437.257373785127</v>
      </c>
      <c r="H28" s="90">
        <f t="shared" si="6"/>
        <v>3886.7826879168279</v>
      </c>
      <c r="I28" s="97">
        <f t="shared" si="7"/>
        <v>22410.871952450594</v>
      </c>
      <c r="J28" s="93">
        <f t="shared" si="8"/>
        <v>5860.3972665822948</v>
      </c>
      <c r="K28" s="56">
        <f t="shared" si="9"/>
        <v>10483.58636221129</v>
      </c>
      <c r="L28" s="63">
        <f t="shared" si="10"/>
        <v>32894.458314661882</v>
      </c>
      <c r="M28" s="54">
        <f t="shared" si="11"/>
        <v>16343.983628793583</v>
      </c>
      <c r="N28" s="112">
        <f t="shared" si="12"/>
        <v>25031.768543003422</v>
      </c>
      <c r="O28" s="88">
        <f t="shared" si="0"/>
        <v>8481.2938571351224</v>
      </c>
      <c r="P28" s="89">
        <f t="shared" si="1"/>
        <v>1.5124501875693581</v>
      </c>
      <c r="Q28" s="110">
        <f t="shared" si="13"/>
        <v>66611.366355940962</v>
      </c>
      <c r="R28" s="110">
        <f t="shared" si="2"/>
        <v>13322.273271188193</v>
      </c>
    </row>
    <row r="29" spans="1:18" ht="20.25" customHeight="1" thickBot="1" x14ac:dyDescent="0.3">
      <c r="A29" s="62" t="s">
        <v>29</v>
      </c>
      <c r="B29" s="61">
        <v>15265000</v>
      </c>
      <c r="C29" s="60">
        <v>37978</v>
      </c>
      <c r="D29" s="59">
        <f t="shared" si="3"/>
        <v>14334.559131330439</v>
      </c>
      <c r="E29" s="58">
        <v>7413.71</v>
      </c>
      <c r="F29" s="166">
        <f t="shared" si="4"/>
        <v>21748.269131330439</v>
      </c>
      <c r="G29" s="57">
        <f t="shared" si="5"/>
        <v>22128.770606300852</v>
      </c>
      <c r="H29" s="92">
        <f t="shared" si="6"/>
        <v>380.50147497041326</v>
      </c>
      <c r="I29" s="99">
        <f t="shared" si="7"/>
        <v>25327.616177433731</v>
      </c>
      <c r="J29" s="95">
        <f t="shared" si="8"/>
        <v>3579.3470461032921</v>
      </c>
      <c r="K29" s="56">
        <f t="shared" si="9"/>
        <v>12467.766107097776</v>
      </c>
      <c r="L29" s="55">
        <f t="shared" si="10"/>
        <v>37795.382284531508</v>
      </c>
      <c r="M29" s="54">
        <f t="shared" si="11"/>
        <v>16047.11315320107</v>
      </c>
      <c r="N29" s="112">
        <f t="shared" si="12"/>
        <v>28444.557704208175</v>
      </c>
      <c r="O29" s="88">
        <f t="shared" si="0"/>
        <v>6696.2885728777364</v>
      </c>
      <c r="P29" s="89">
        <f t="shared" si="1"/>
        <v>1.3078998394052013</v>
      </c>
      <c r="Q29" s="110">
        <f t="shared" si="13"/>
        <v>77325.936978327984</v>
      </c>
      <c r="R29" s="110">
        <f t="shared" si="2"/>
        <v>15465.187395665598</v>
      </c>
    </row>
    <row r="30" spans="1:18" ht="20.25" customHeight="1" thickBot="1" x14ac:dyDescent="0.3">
      <c r="A30" s="53" t="s">
        <v>28</v>
      </c>
      <c r="B30" s="52"/>
      <c r="C30" s="51">
        <f>SUM(C11:C29)</f>
        <v>609219</v>
      </c>
      <c r="D30" s="50">
        <f>SUM(D6:D29)</f>
        <v>247735.31</v>
      </c>
      <c r="E30" s="49">
        <f>SUM(E13:E29)</f>
        <v>57264.68</v>
      </c>
      <c r="F30" s="113">
        <f t="shared" ref="F30:N30" si="14">SUM(F6:F29)</f>
        <v>304999.99</v>
      </c>
      <c r="G30" s="48">
        <f t="shared" si="14"/>
        <v>434999.99999999994</v>
      </c>
      <c r="H30" s="96">
        <f t="shared" si="14"/>
        <v>130000.01000000002</v>
      </c>
      <c r="I30" s="98">
        <f t="shared" si="14"/>
        <v>455000</v>
      </c>
      <c r="J30" s="47">
        <f t="shared" si="14"/>
        <v>150000.01</v>
      </c>
      <c r="K30" s="46">
        <f t="shared" si="14"/>
        <v>200000</v>
      </c>
      <c r="L30" s="45">
        <f t="shared" si="14"/>
        <v>654999.99999999977</v>
      </c>
      <c r="M30" s="44">
        <f t="shared" si="14"/>
        <v>350000.00999999995</v>
      </c>
      <c r="N30" s="113">
        <f t="shared" si="14"/>
        <v>505000.00000000006</v>
      </c>
      <c r="Q30" s="111">
        <f>SUM(Q6:Q29)</f>
        <v>1310000</v>
      </c>
      <c r="R30" s="111">
        <f xml:space="preserve"> SUM(R6:R29)</f>
        <v>261999.99999999997</v>
      </c>
    </row>
    <row r="31" spans="1:18" ht="17.25" hidden="1" thickTop="1" thickBot="1" x14ac:dyDescent="0.3">
      <c r="A31" s="43"/>
      <c r="B31" s="38"/>
      <c r="C31" s="38"/>
      <c r="D31" s="42"/>
      <c r="E31" s="41">
        <f>SUM(E30:E30)</f>
        <v>57264.68</v>
      </c>
      <c r="F31" s="36"/>
      <c r="G31" s="24"/>
      <c r="H31" s="24"/>
      <c r="I31" s="24"/>
      <c r="J31" s="24"/>
      <c r="K31" s="24"/>
      <c r="L31" s="24"/>
      <c r="M31" s="24"/>
      <c r="R31" s="24"/>
    </row>
    <row r="32" spans="1:18" ht="15.75" hidden="1" thickTop="1" x14ac:dyDescent="0.2">
      <c r="A32" s="40"/>
      <c r="B32" s="39"/>
      <c r="C32" s="38"/>
      <c r="D32" s="37"/>
      <c r="E32" s="37"/>
      <c r="F32" s="36"/>
      <c r="G32" s="24"/>
      <c r="H32" s="24"/>
      <c r="I32" s="24"/>
      <c r="J32" s="24"/>
      <c r="K32" s="24"/>
      <c r="L32" s="24"/>
      <c r="M32" s="24"/>
      <c r="R32" s="24"/>
    </row>
    <row r="33" spans="1:18" ht="15.75" hidden="1" thickTop="1" x14ac:dyDescent="0.2">
      <c r="A33" s="40"/>
      <c r="B33" s="39"/>
      <c r="C33" s="38"/>
      <c r="D33" s="37"/>
      <c r="E33" s="37"/>
      <c r="F33" s="36"/>
      <c r="G33" s="24"/>
      <c r="H33" s="24"/>
      <c r="I33" s="24"/>
      <c r="J33" s="24"/>
      <c r="K33" s="24"/>
      <c r="L33" s="24"/>
      <c r="M33" s="24"/>
      <c r="R33" s="24"/>
    </row>
    <row r="34" spans="1:18" ht="15.75" hidden="1" thickTop="1" x14ac:dyDescent="0.2">
      <c r="A34" s="40"/>
      <c r="B34" s="39"/>
      <c r="C34" s="38"/>
      <c r="D34" s="37"/>
      <c r="E34" s="37"/>
      <c r="F34" s="36"/>
      <c r="G34" s="24"/>
      <c r="H34" s="24"/>
      <c r="I34" s="24"/>
      <c r="J34" s="24"/>
      <c r="K34" s="24"/>
      <c r="L34" s="24"/>
      <c r="M34" s="24"/>
      <c r="R34" s="24"/>
    </row>
    <row r="35" spans="1:18" ht="8.25" hidden="1" customHeight="1" thickTop="1" x14ac:dyDescent="0.2">
      <c r="A35" s="35"/>
      <c r="B35" s="35"/>
      <c r="C35" s="35"/>
      <c r="D35" s="34"/>
      <c r="E35" s="34"/>
      <c r="F35" s="34"/>
      <c r="G35" s="24"/>
      <c r="H35" s="24"/>
      <c r="I35" s="24"/>
      <c r="J35" s="24"/>
      <c r="K35" s="24"/>
      <c r="L35" s="24"/>
      <c r="M35" s="24"/>
      <c r="R35" s="24"/>
    </row>
    <row r="36" spans="1:18" ht="13.5" hidden="1" thickTop="1" x14ac:dyDescent="0.2">
      <c r="A36" s="33" t="s">
        <v>27</v>
      </c>
      <c r="B36" s="33"/>
      <c r="C36" s="25"/>
      <c r="D36" s="26"/>
      <c r="E36" s="26">
        <v>305000</v>
      </c>
      <c r="F36" s="26"/>
      <c r="G36" s="24"/>
      <c r="H36" s="24"/>
      <c r="I36" s="24"/>
      <c r="J36" s="24"/>
      <c r="K36" s="24"/>
      <c r="L36" s="24"/>
      <c r="M36" s="24"/>
      <c r="R36" s="24"/>
    </row>
    <row r="37" spans="1:18" ht="13.5" hidden="1" thickTop="1" x14ac:dyDescent="0.2">
      <c r="A37" s="24" t="s">
        <v>26</v>
      </c>
      <c r="B37" s="24"/>
      <c r="C37" s="25"/>
      <c r="D37" s="26"/>
      <c r="E37" s="26">
        <v>57264.69</v>
      </c>
      <c r="F37" s="26"/>
      <c r="G37" s="24"/>
      <c r="H37" s="24"/>
      <c r="I37" s="24"/>
      <c r="J37" s="24"/>
      <c r="K37" s="24"/>
      <c r="L37" s="24"/>
      <c r="M37" s="24"/>
      <c r="R37" s="24"/>
    </row>
    <row r="38" spans="1:18" ht="13.5" hidden="1" thickTop="1" x14ac:dyDescent="0.2">
      <c r="A38" s="24" t="s">
        <v>25</v>
      </c>
      <c r="B38" s="24"/>
      <c r="C38" s="25"/>
      <c r="D38" s="26"/>
      <c r="E38" s="26">
        <f>E36-E37</f>
        <v>247735.31</v>
      </c>
      <c r="F38" s="26"/>
      <c r="G38" s="24"/>
      <c r="H38" s="24"/>
      <c r="I38" s="24"/>
      <c r="J38" s="24"/>
      <c r="K38" s="24"/>
      <c r="L38" s="24"/>
      <c r="M38" s="24"/>
      <c r="R38" s="24"/>
    </row>
    <row r="39" spans="1:18" ht="13.5" hidden="1" thickTop="1" x14ac:dyDescent="0.2">
      <c r="A39" s="24" t="s">
        <v>24</v>
      </c>
      <c r="B39" s="24"/>
      <c r="C39" s="32">
        <v>23</v>
      </c>
      <c r="D39" s="26">
        <v>2556.4499999999998</v>
      </c>
      <c r="E39" s="26">
        <f>C39*D39</f>
        <v>58798.35</v>
      </c>
      <c r="F39" s="26"/>
      <c r="G39" s="24"/>
      <c r="H39" s="24"/>
      <c r="I39" s="24"/>
      <c r="J39" s="24"/>
      <c r="K39" s="24"/>
      <c r="L39" s="24"/>
      <c r="M39" s="24"/>
      <c r="R39" s="24"/>
    </row>
    <row r="40" spans="1:18" ht="13.5" hidden="1" thickTop="1" x14ac:dyDescent="0.2">
      <c r="A40" s="24"/>
      <c r="B40" s="24"/>
      <c r="C40" s="31" t="s">
        <v>23</v>
      </c>
      <c r="D40" s="30" t="s">
        <v>22</v>
      </c>
      <c r="E40" s="24"/>
      <c r="F40" s="26"/>
      <c r="G40" s="24"/>
      <c r="H40" s="24"/>
      <c r="I40" s="24"/>
      <c r="J40" s="24"/>
      <c r="K40" s="24"/>
      <c r="L40" s="24"/>
      <c r="M40" s="24"/>
      <c r="R40" s="24"/>
    </row>
    <row r="41" spans="1:18" ht="13.5" hidden="1" thickTop="1" x14ac:dyDescent="0.2">
      <c r="A41" s="24"/>
      <c r="B41" s="24"/>
      <c r="C41" s="25"/>
      <c r="D41" s="26"/>
      <c r="E41" s="26"/>
      <c r="F41" s="26"/>
      <c r="G41" s="24"/>
      <c r="H41" s="24"/>
      <c r="I41" s="24"/>
      <c r="J41" s="24"/>
      <c r="K41" s="24"/>
      <c r="L41" s="24"/>
      <c r="M41" s="24"/>
      <c r="R41" s="24"/>
    </row>
    <row r="42" spans="1:18" ht="14.25" hidden="1" thickTop="1" thickBot="1" x14ac:dyDescent="0.25">
      <c r="A42" s="29" t="s">
        <v>21</v>
      </c>
      <c r="B42" s="29"/>
      <c r="C42" s="28"/>
      <c r="D42" s="27"/>
      <c r="E42" s="27">
        <f>E38-E39</f>
        <v>188936.95999999999</v>
      </c>
      <c r="F42" s="26"/>
      <c r="G42" s="24"/>
      <c r="H42" s="24"/>
      <c r="I42" s="24"/>
      <c r="J42" s="24"/>
      <c r="K42" s="24"/>
      <c r="L42" s="24"/>
      <c r="M42" s="24"/>
      <c r="R42" s="24"/>
    </row>
    <row r="43" spans="1:18" ht="2.25" hidden="1" customHeight="1" x14ac:dyDescent="0.2">
      <c r="A43" s="24"/>
      <c r="B43" s="24"/>
      <c r="C43" s="25"/>
      <c r="D43" s="24"/>
      <c r="E43" s="24"/>
      <c r="F43" s="24"/>
      <c r="G43" s="24"/>
      <c r="H43" s="24"/>
      <c r="I43" s="24"/>
      <c r="J43" s="24"/>
      <c r="K43" s="24"/>
      <c r="L43" s="24"/>
      <c r="M43" s="24"/>
      <c r="R43" s="24"/>
    </row>
    <row r="44" spans="1:18" ht="18.75" customHeight="1" thickTop="1" x14ac:dyDescent="0.2">
      <c r="A44" s="24"/>
      <c r="B44" s="24"/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R44" s="24"/>
    </row>
    <row r="45" spans="1:18" ht="33" customHeight="1" x14ac:dyDescent="0.25">
      <c r="A45" s="83" t="s">
        <v>20</v>
      </c>
      <c r="B45" s="15"/>
      <c r="C45" s="16"/>
      <c r="D45" s="15"/>
      <c r="E45" s="15"/>
      <c r="F45" s="14"/>
      <c r="G45" s="100" t="s">
        <v>62</v>
      </c>
      <c r="H45" s="100"/>
      <c r="I45" s="100" t="s">
        <v>63</v>
      </c>
      <c r="J45" s="100"/>
      <c r="K45" s="100"/>
      <c r="L45" s="100"/>
      <c r="M45" s="100"/>
      <c r="N45" s="101" t="s">
        <v>64</v>
      </c>
      <c r="Q45" s="101"/>
      <c r="R45" s="24"/>
    </row>
    <row r="46" spans="1:18" ht="15" customHeight="1" x14ac:dyDescent="0.25">
      <c r="A46" s="23" t="s">
        <v>70</v>
      </c>
      <c r="B46" s="21"/>
      <c r="C46" s="20"/>
      <c r="D46" s="103"/>
      <c r="E46" s="114"/>
      <c r="F46" s="21"/>
      <c r="G46" s="82"/>
      <c r="H46" s="21"/>
      <c r="I46" s="85"/>
      <c r="J46" s="84"/>
      <c r="K46" s="81"/>
      <c r="L46" s="104"/>
      <c r="N46" s="1"/>
      <c r="O46" s="104"/>
      <c r="P46" s="14"/>
      <c r="Q46" s="105">
        <v>1430000</v>
      </c>
      <c r="R46" s="24"/>
    </row>
    <row r="47" spans="1:18" ht="15" customHeight="1" x14ac:dyDescent="0.25">
      <c r="A47" s="17" t="s">
        <v>67</v>
      </c>
      <c r="B47" s="15"/>
      <c r="C47" s="5"/>
      <c r="D47" s="14"/>
      <c r="E47" s="82"/>
      <c r="F47" s="15"/>
      <c r="G47" s="82"/>
      <c r="H47" s="15"/>
      <c r="I47" s="82"/>
      <c r="J47" s="18"/>
      <c r="K47" s="21"/>
      <c r="L47" s="18"/>
      <c r="N47" s="1"/>
      <c r="O47" s="116"/>
      <c r="P47" s="117"/>
      <c r="Q47" s="105">
        <v>-60000</v>
      </c>
      <c r="R47" s="24"/>
    </row>
    <row r="48" spans="1:18" ht="15" customHeight="1" x14ac:dyDescent="0.25">
      <c r="A48" s="17" t="s">
        <v>68</v>
      </c>
      <c r="B48" s="15"/>
      <c r="C48" s="5"/>
      <c r="D48" s="14"/>
      <c r="E48" s="82"/>
      <c r="F48" s="15"/>
      <c r="G48" s="82"/>
      <c r="H48" s="15"/>
      <c r="I48" s="82"/>
      <c r="J48" s="18"/>
      <c r="K48" s="21"/>
      <c r="L48" s="18"/>
      <c r="N48" s="1"/>
      <c r="O48" s="116"/>
      <c r="P48" s="117"/>
      <c r="Q48" s="105">
        <v>-60000</v>
      </c>
      <c r="R48" s="24"/>
    </row>
    <row r="49" spans="1:18" ht="15" x14ac:dyDescent="0.25">
      <c r="A49" s="17" t="s">
        <v>69</v>
      </c>
      <c r="B49" s="14"/>
      <c r="C49" s="14"/>
      <c r="D49" s="15"/>
      <c r="E49" s="5"/>
      <c r="F49" s="102"/>
      <c r="G49" s="104">
        <v>11500</v>
      </c>
      <c r="H49" s="15"/>
      <c r="I49" s="82">
        <v>7000</v>
      </c>
      <c r="J49" s="21"/>
      <c r="K49" s="85"/>
      <c r="L49" s="84">
        <v>7000</v>
      </c>
      <c r="M49" s="81"/>
      <c r="N49" s="104">
        <v>7000</v>
      </c>
      <c r="Q49" s="104">
        <f>Q46-60000-60000</f>
        <v>1310000</v>
      </c>
      <c r="R49" s="24"/>
    </row>
    <row r="50" spans="1:18" ht="15" hidden="1" x14ac:dyDescent="0.25">
      <c r="A50" s="23" t="s">
        <v>66</v>
      </c>
      <c r="B50" s="21"/>
      <c r="C50" s="22"/>
      <c r="D50" s="21"/>
      <c r="E50" s="20"/>
      <c r="F50" s="103"/>
      <c r="G50" s="104">
        <v>435000</v>
      </c>
      <c r="H50" s="19"/>
      <c r="I50" s="18">
        <v>455000</v>
      </c>
      <c r="J50" s="15"/>
      <c r="K50" s="86">
        <v>200000</v>
      </c>
      <c r="L50" s="86">
        <v>655000</v>
      </c>
      <c r="M50" s="15"/>
      <c r="N50" s="105">
        <v>505000</v>
      </c>
      <c r="Q50" s="105">
        <f>1430000-120000</f>
        <v>1310000</v>
      </c>
      <c r="R50" s="24"/>
    </row>
    <row r="51" spans="1:18" ht="15" x14ac:dyDescent="0.25">
      <c r="A51" s="17" t="s">
        <v>19</v>
      </c>
      <c r="B51" s="15"/>
      <c r="C51" s="16"/>
      <c r="D51" s="15"/>
      <c r="E51" s="5"/>
      <c r="F51" s="102"/>
      <c r="G51" s="105"/>
      <c r="H51" s="14"/>
      <c r="I51" s="18"/>
      <c r="J51" s="15"/>
      <c r="K51" s="86"/>
      <c r="L51" s="86"/>
      <c r="M51" s="15"/>
      <c r="N51" s="105"/>
      <c r="Q51" s="105">
        <v>10000</v>
      </c>
      <c r="R51" s="24"/>
    </row>
    <row r="52" spans="1:18" ht="15" x14ac:dyDescent="0.25">
      <c r="A52" s="17" t="s">
        <v>18</v>
      </c>
      <c r="B52" s="14"/>
      <c r="C52" s="119"/>
      <c r="D52" s="14"/>
      <c r="E52" s="120"/>
      <c r="F52" s="102"/>
      <c r="G52" s="118">
        <f>G50-C39*G49</f>
        <v>170500</v>
      </c>
      <c r="H52" s="14"/>
      <c r="I52" s="121">
        <f>I50-23*I49</f>
        <v>294000</v>
      </c>
      <c r="J52" s="14"/>
      <c r="K52" s="122">
        <v>200000</v>
      </c>
      <c r="L52" s="122">
        <f>I52+K52</f>
        <v>494000</v>
      </c>
      <c r="M52" s="14"/>
      <c r="N52" s="118">
        <f>N50-(23*N49)</f>
        <v>344000</v>
      </c>
      <c r="O52" s="123"/>
      <c r="P52" s="123"/>
      <c r="Q52" s="118">
        <f>Q49-(23*10000)</f>
        <v>1080000</v>
      </c>
      <c r="R52" s="24"/>
    </row>
    <row r="53" spans="1:18" ht="15" x14ac:dyDescent="0.25">
      <c r="A53" s="17" t="s">
        <v>17</v>
      </c>
      <c r="B53" s="14"/>
      <c r="C53" s="119"/>
      <c r="D53" s="14"/>
      <c r="E53" s="14"/>
      <c r="F53" s="102"/>
      <c r="G53" s="118">
        <f>G52/C30</f>
        <v>0.27986651762338338</v>
      </c>
      <c r="H53" s="122"/>
      <c r="I53" s="122">
        <f>I52/C30</f>
        <v>0.48258508024208041</v>
      </c>
      <c r="J53" s="14"/>
      <c r="K53" s="122">
        <f>200000/C30</f>
        <v>0.32828917023270776</v>
      </c>
      <c r="L53" s="122">
        <f>K53+I53</f>
        <v>0.81087425047478812</v>
      </c>
      <c r="M53" s="14"/>
      <c r="N53" s="118">
        <f>N52/C30</f>
        <v>0.56465737280025741</v>
      </c>
      <c r="O53" s="123"/>
      <c r="P53" s="123"/>
      <c r="Q53" s="118">
        <f>Q52/C30</f>
        <v>1.772761519256622</v>
      </c>
      <c r="R53" s="24"/>
    </row>
    <row r="54" spans="1:18" ht="14.25" hidden="1" x14ac:dyDescent="0.2">
      <c r="A54" s="2"/>
      <c r="B54" s="2"/>
      <c r="C54" s="13"/>
      <c r="D54" s="2"/>
      <c r="E54" s="2"/>
      <c r="F54" s="2"/>
      <c r="G54" s="2"/>
      <c r="H54" s="3"/>
      <c r="I54" s="3"/>
      <c r="J54" s="3"/>
      <c r="K54" s="3"/>
      <c r="L54" s="3"/>
      <c r="M54" s="3"/>
      <c r="N54" s="3"/>
      <c r="Q54" s="24"/>
      <c r="R54" s="24"/>
    </row>
    <row r="55" spans="1:18" ht="15.75" hidden="1" thickBot="1" x14ac:dyDescent="0.3">
      <c r="A55" s="12" t="s">
        <v>16</v>
      </c>
      <c r="B55" s="11"/>
      <c r="C55" s="10"/>
      <c r="D55" s="9"/>
      <c r="E55" s="2"/>
      <c r="F55" s="2"/>
      <c r="G55" s="2"/>
      <c r="H55" s="3"/>
      <c r="I55" s="3"/>
      <c r="J55" s="3"/>
      <c r="K55" s="3"/>
      <c r="L55" s="3"/>
      <c r="M55" s="3"/>
      <c r="N55" s="3"/>
      <c r="Q55" s="24"/>
      <c r="R55" s="24"/>
    </row>
    <row r="56" spans="1:18" ht="15" hidden="1" x14ac:dyDescent="0.25">
      <c r="A56" s="8" t="s">
        <v>15</v>
      </c>
      <c r="B56" s="8"/>
      <c r="C56" s="7"/>
      <c r="D56" s="7"/>
      <c r="E56" s="2"/>
      <c r="F56" s="2"/>
      <c r="G56" s="2"/>
      <c r="H56" s="3"/>
      <c r="I56" s="3"/>
      <c r="J56" s="3"/>
      <c r="K56" s="3"/>
      <c r="L56" s="3"/>
      <c r="M56" s="3"/>
      <c r="N56" s="3"/>
      <c r="Q56" s="24"/>
      <c r="R56" s="24"/>
    </row>
    <row r="57" spans="1:18" ht="15" hidden="1" x14ac:dyDescent="0.25">
      <c r="A57" s="8"/>
      <c r="B57" s="8"/>
      <c r="C57" s="7"/>
      <c r="D57" s="7"/>
      <c r="E57" s="2"/>
      <c r="F57" s="2"/>
      <c r="G57" s="2"/>
      <c r="H57" s="3"/>
      <c r="I57" s="3"/>
      <c r="J57" s="3"/>
      <c r="K57" s="3"/>
      <c r="L57" s="3"/>
      <c r="M57" s="3"/>
      <c r="N57" s="3"/>
      <c r="Q57" s="24"/>
      <c r="R57" s="24"/>
    </row>
    <row r="58" spans="1:18" ht="14.25" hidden="1" x14ac:dyDescent="0.2">
      <c r="A58" s="5" t="s">
        <v>14</v>
      </c>
      <c r="B58" s="5"/>
      <c r="C58" s="6" t="s">
        <v>13</v>
      </c>
      <c r="D58" s="5"/>
      <c r="E58" s="2"/>
      <c r="F58" s="2"/>
      <c r="G58" s="2"/>
      <c r="H58" s="3"/>
      <c r="I58" s="3"/>
      <c r="J58" s="3"/>
      <c r="K58" s="3"/>
      <c r="L58" s="3"/>
      <c r="M58" s="3"/>
      <c r="N58" s="3"/>
      <c r="Q58" s="24"/>
      <c r="R58" s="24"/>
    </row>
    <row r="59" spans="1:18" ht="14.25" hidden="1" x14ac:dyDescent="0.2">
      <c r="A59" s="2" t="s">
        <v>12</v>
      </c>
      <c r="B59" s="2"/>
      <c r="C59" s="4" t="s">
        <v>11</v>
      </c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Q59" s="24"/>
      <c r="R59" s="24"/>
    </row>
    <row r="60" spans="1:18" ht="14.25" hidden="1" x14ac:dyDescent="0.2">
      <c r="A60" s="2" t="s">
        <v>9</v>
      </c>
      <c r="B60" s="2"/>
      <c r="C60" s="4" t="s">
        <v>10</v>
      </c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Q60" s="24"/>
      <c r="R60" s="24"/>
    </row>
    <row r="61" spans="1:18" ht="14.25" hidden="1" x14ac:dyDescent="0.2">
      <c r="A61" s="2" t="s">
        <v>9</v>
      </c>
      <c r="B61" s="2"/>
      <c r="C61" s="4" t="s">
        <v>8</v>
      </c>
      <c r="D61" s="2"/>
      <c r="E61" s="2"/>
      <c r="F61" s="2"/>
      <c r="G61" s="2"/>
      <c r="H61" s="3"/>
      <c r="I61" s="3"/>
      <c r="J61" s="3"/>
      <c r="K61" s="3"/>
      <c r="L61" s="3"/>
      <c r="M61" s="3"/>
      <c r="N61" s="3"/>
      <c r="Q61" s="24"/>
      <c r="R61" s="24"/>
    </row>
    <row r="62" spans="1:18" ht="14.25" hidden="1" x14ac:dyDescent="0.2">
      <c r="A62" s="2" t="s">
        <v>7</v>
      </c>
      <c r="B62" s="2"/>
      <c r="C62" s="4" t="s">
        <v>6</v>
      </c>
      <c r="D62" s="2"/>
      <c r="E62" s="2"/>
      <c r="F62" s="2"/>
      <c r="G62" s="2"/>
      <c r="H62" s="3"/>
      <c r="I62" s="3"/>
      <c r="J62" s="3"/>
      <c r="K62" s="3"/>
      <c r="L62" s="3"/>
      <c r="M62" s="3"/>
      <c r="N62" s="3"/>
      <c r="Q62" s="24"/>
      <c r="R62" s="24"/>
    </row>
    <row r="63" spans="1:18" ht="14.25" hidden="1" x14ac:dyDescent="0.2">
      <c r="A63" s="2" t="s">
        <v>5</v>
      </c>
      <c r="B63" s="2"/>
      <c r="C63" s="4" t="s">
        <v>4</v>
      </c>
      <c r="D63" s="2"/>
      <c r="E63" s="2"/>
      <c r="F63" s="2"/>
      <c r="G63" s="2"/>
      <c r="H63" s="3"/>
      <c r="I63" s="3"/>
      <c r="J63" s="3"/>
      <c r="K63" s="3"/>
      <c r="L63" s="3"/>
      <c r="M63" s="3"/>
      <c r="N63" s="3"/>
      <c r="Q63" s="24"/>
      <c r="R63" s="24"/>
    </row>
    <row r="64" spans="1:18" ht="14.25" hidden="1" x14ac:dyDescent="0.2">
      <c r="A64" s="2" t="s">
        <v>3</v>
      </c>
      <c r="B64" s="2"/>
      <c r="C64" s="4" t="s">
        <v>2</v>
      </c>
      <c r="D64" s="2"/>
      <c r="E64" s="2"/>
      <c r="F64" s="2"/>
      <c r="G64" s="2"/>
      <c r="H64" s="3"/>
      <c r="I64" s="3"/>
      <c r="J64" s="3"/>
      <c r="K64" s="3"/>
      <c r="L64" s="3"/>
      <c r="M64" s="3"/>
      <c r="N64" s="3"/>
      <c r="Q64" s="24"/>
      <c r="R64" s="24"/>
    </row>
    <row r="65" spans="1:18" ht="14.25" hidden="1" x14ac:dyDescent="0.2">
      <c r="A65" s="2" t="s">
        <v>1</v>
      </c>
      <c r="B65" s="2"/>
      <c r="C65" s="4" t="s">
        <v>0</v>
      </c>
      <c r="D65" s="2"/>
      <c r="E65" s="2"/>
      <c r="F65" s="2"/>
      <c r="G65" s="2"/>
      <c r="H65" s="3"/>
      <c r="I65" s="3"/>
      <c r="J65" s="3"/>
      <c r="K65" s="3"/>
      <c r="L65" s="3"/>
      <c r="M65" s="3"/>
      <c r="N65" s="3"/>
      <c r="Q65" s="24"/>
      <c r="R65" s="24"/>
    </row>
    <row r="66" spans="1:18" ht="14.25" x14ac:dyDescent="0.2">
      <c r="A66" s="79"/>
      <c r="B66" s="79"/>
      <c r="C66" s="80"/>
      <c r="D66" s="79"/>
      <c r="E66" s="3"/>
      <c r="F66" s="3"/>
      <c r="G66" s="3"/>
      <c r="H66" s="3"/>
      <c r="I66" s="3"/>
      <c r="J66" s="3"/>
      <c r="K66" s="3"/>
      <c r="L66" s="3"/>
      <c r="M66" s="3"/>
      <c r="N66" s="3"/>
      <c r="Q66" s="24"/>
      <c r="R66" s="24"/>
    </row>
    <row r="67" spans="1:18" ht="57" x14ac:dyDescent="0.2">
      <c r="A67" s="159" t="s">
        <v>72</v>
      </c>
      <c r="B67" s="3"/>
      <c r="C67" s="3"/>
      <c r="D67" s="3"/>
      <c r="E67" s="3"/>
      <c r="F67" s="3"/>
      <c r="G67" s="3"/>
      <c r="H67" s="3"/>
      <c r="I67" s="3"/>
      <c r="J67" s="3"/>
      <c r="K67" s="2"/>
      <c r="L67" s="2"/>
      <c r="M67" s="2"/>
      <c r="N67" s="3"/>
      <c r="Q67" s="24"/>
      <c r="R67" s="24"/>
    </row>
    <row r="68" spans="1:18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Q68" s="24"/>
      <c r="R68" s="24"/>
    </row>
  </sheetData>
  <mergeCells count="16">
    <mergeCell ref="F2:F4"/>
    <mergeCell ref="G2:G4"/>
    <mergeCell ref="A2:A4"/>
    <mergeCell ref="B2:B4"/>
    <mergeCell ref="C2:C4"/>
    <mergeCell ref="D2:D4"/>
    <mergeCell ref="E2:E4"/>
    <mergeCell ref="R2:R4"/>
    <mergeCell ref="Q2:Q4"/>
    <mergeCell ref="N2:N4"/>
    <mergeCell ref="H2:H4"/>
    <mergeCell ref="I2:I4"/>
    <mergeCell ref="J2:J4"/>
    <mergeCell ref="K2:K4"/>
    <mergeCell ref="L2:L4"/>
    <mergeCell ref="M2:M4"/>
  </mergeCells>
  <conditionalFormatting sqref="H6:H29">
    <cfRule type="cellIs" dxfId="2" priority="4" operator="lessThan">
      <formula>0</formula>
    </cfRule>
  </conditionalFormatting>
  <conditionalFormatting sqref="J6:J29">
    <cfRule type="cellIs" dxfId="1" priority="3" operator="lessThan">
      <formula>0</formula>
    </cfRule>
  </conditionalFormatting>
  <conditionalFormatting sqref="L6:L29">
    <cfRule type="cellIs" dxfId="0" priority="2" operator="lessThan">
      <formula>0</formula>
    </cfRule>
  </conditionalFormatting>
  <printOptions horizontalCentered="1"/>
  <pageMargins left="0.74803149606299213" right="0.19685039370078741" top="0.94488188976377963" bottom="0.35433070866141736" header="0.31496062992125984" footer="0.19685039370078741"/>
  <pageSetup paperSize="9" scale="88" orientation="portrait" r:id="rId1"/>
  <headerFooter alignWithMargins="0">
    <oddHeader xml:space="preserve">&amp;R&amp;"Arial,Fett"&amp;10Anlage 1
Haushaltsvorlage 1454/2017 
</oddHead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ABB ab 2018</vt:lpstr>
      <vt:lpstr>'ABB ab 2018'!Druckbereich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u102070</dc:creator>
  <cp:lastModifiedBy>u102070</cp:lastModifiedBy>
  <cp:lastPrinted>2017-12-13T08:48:18Z</cp:lastPrinted>
  <dcterms:created xsi:type="dcterms:W3CDTF">2017-11-09T15:22:02Z</dcterms:created>
  <dcterms:modified xsi:type="dcterms:W3CDTF">2017-12-13T09:20:03Z</dcterms:modified>
</cp:coreProperties>
</file>