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920" activeTab="1"/>
  </bookViews>
  <sheets>
    <sheet name="Kriegsbergstr 40" sheetId="1" r:id="rId1"/>
    <sheet name="Tunzhoferstr 6A" sheetId="2" r:id="rId2"/>
  </sheets>
  <definedNames/>
  <calcPr fullCalcOnLoad="1"/>
</workbook>
</file>

<file path=xl/sharedStrings.xml><?xml version="1.0" encoding="utf-8"?>
<sst xmlns="http://schemas.openxmlformats.org/spreadsheetml/2006/main" count="186" uniqueCount="70">
  <si>
    <t>Geschoss:</t>
  </si>
  <si>
    <t>Baujahr:</t>
  </si>
  <si>
    <t>I. Gesamtkosten</t>
  </si>
  <si>
    <t>Summe Gesamtkosten</t>
  </si>
  <si>
    <t>EUR</t>
  </si>
  <si>
    <t>Bemessungsgrundlage für Verzinsung</t>
  </si>
  <si>
    <t>Bemessungsgrundlage für AfA</t>
  </si>
  <si>
    <t>II. Laufende Aufwendungen p.a.</t>
  </si>
  <si>
    <t>Kapitalkosten</t>
  </si>
  <si>
    <t>Bewirtschaftungskosten</t>
  </si>
  <si>
    <t>- Betriebskosten (Umlage auf Mieter)</t>
  </si>
  <si>
    <t xml:space="preserve">- Verzinsung 4 % </t>
  </si>
  <si>
    <t>- Abschreibung 5 %</t>
  </si>
  <si>
    <t xml:space="preserve">- Verwaltungskosten 1 % </t>
  </si>
  <si>
    <t>- Instandhaltungskosten (Umlage auf Mieter)</t>
  </si>
  <si>
    <t>Gebäudewert lt. Schätzung Stadtmessungsamt,
Stichtag: 01.01.2007</t>
  </si>
  <si>
    <t>Summe lfd. Aufwendungen p.a.</t>
  </si>
  <si>
    <t>lfd. Aufwendungen pro Monat</t>
  </si>
  <si>
    <t>Einschätzung 23-3.1 zur nachhaltig erzielbaren Miete</t>
  </si>
  <si>
    <t>Spitzenmiete absolut pro Monat</t>
  </si>
  <si>
    <t>Durchschnittsmiete absolut pro Monat</t>
  </si>
  <si>
    <t>Mieteinnahmen absolut pro Monat</t>
  </si>
  <si>
    <t>angesichts des vorhandenen Büroleerstandes in der Innenstadt mit ca. 7% und einer leicht erhöhten Dynamik des Neubaufertigstellungsvolumens, insbesondere in der City, halten wir für das Objekt K40 an der vielbefahrenen Kriegsbergstraße einen Wert von max. 12,00 EUR/m² für nachhaltig erzielbar.</t>
  </si>
  <si>
    <t>Mieteinnahmen bezogen auf den Zeitraum von 20 Jahren</t>
  </si>
  <si>
    <t>Zeitraum 1. - 10. Mietjahr</t>
  </si>
  <si>
    <t xml:space="preserve">Mietvertragslaufzeit: </t>
  </si>
  <si>
    <t>20 Jahre fest</t>
  </si>
  <si>
    <t>10 % nach 10 Jahren</t>
  </si>
  <si>
    <t>komplett vom Mieter zu tragen</t>
  </si>
  <si>
    <t>168 m²</t>
  </si>
  <si>
    <t>Nutzfläche UG:</t>
  </si>
  <si>
    <t>Nutzfläche EG - 4.OG:</t>
  </si>
  <si>
    <t>UG - 4.OG</t>
  </si>
  <si>
    <t>Zeitraum 11. - 20. Mietjahr
mit einer Steigerung von 10 % (Indexregelung)</t>
  </si>
  <si>
    <t>III. Mieteinnahmen</t>
  </si>
  <si>
    <t>Auf der Basis des Marktberichtes Bräutigam&amp;Krämer
Stand Januar 2011</t>
  </si>
  <si>
    <t>Mietbetrachtung Objekt Kriegsbergstraße 40</t>
  </si>
  <si>
    <t>- Spitzenmiete pro Quadratmeter</t>
  </si>
  <si>
    <t>- Durchschnittsmiete pro Quadratmeter</t>
  </si>
  <si>
    <t>Indexanpassung:</t>
  </si>
  <si>
    <t>Betriebs- und Instandhaltungskosten:</t>
  </si>
  <si>
    <t>Gesamtkosten</t>
  </si>
  <si>
    <t>Zum Vergleich:</t>
  </si>
  <si>
    <t>lfd. Aufwendungen pro Monat pro m² HNF
(= Kostenmiete pro m²)</t>
  </si>
  <si>
    <t>Mieteinnahmen gesamt gemäß Einschätzung 23-3.1</t>
  </si>
  <si>
    <t>Renovierungskosten (brutto) 
lt. Kostenschätzung vom 02.05.2011 / Begutachtung HBA vom 08.11.11</t>
  </si>
  <si>
    <t>Kosten für versorgungstechnische Autarkstellung des Gebäudes</t>
  </si>
  <si>
    <t>Zwischensumme</t>
  </si>
  <si>
    <t>Mietbetrachtung Objekt Tunzhofer Str. 6A</t>
  </si>
  <si>
    <t>EG - 1.OG</t>
  </si>
  <si>
    <t>695 m²</t>
  </si>
  <si>
    <t>597 m²</t>
  </si>
  <si>
    <t>Nutzfläche 1.OG:</t>
  </si>
  <si>
    <t>Nutzfläche EG:</t>
  </si>
  <si>
    <t>Zusätzliche Sanierungskosten der Gebäudehülle</t>
  </si>
  <si>
    <t>Nebenkosten für Architekten und Fachplaner 25%</t>
  </si>
  <si>
    <t>Zwischensumme Renovierungskosten</t>
  </si>
  <si>
    <t>Sicherheitszuschlag für Unvorhergesehenes 10%</t>
  </si>
  <si>
    <t>Einschätzung zur nachhaltig erzielbaren Miete</t>
  </si>
  <si>
    <t>Mieteinnahmen gesamt (Schätzung)</t>
  </si>
  <si>
    <t>Gebäudewert (nach R' mit Amt 62 - ohne Grundstück)</t>
  </si>
  <si>
    <t>Schätzung analog Kriegsbergstr. 40 (12 EUR/qm)</t>
  </si>
  <si>
    <t>Dauerhaft</t>
  </si>
  <si>
    <t>Interimslösung</t>
  </si>
  <si>
    <t>- Mietausfallwagnis 2 % - nicht berücksichtigt</t>
  </si>
  <si>
    <t>20 Jahre fest / 6 Jahre bei Interimslösung</t>
  </si>
  <si>
    <t>- Abschreibung 5 % (bzw. 16,66% bei 6 Jahre Interimslösung)</t>
  </si>
  <si>
    <t>- Mietausfallwagnis 2 % nicht berücksichtigt</t>
  </si>
  <si>
    <t>1040 m²</t>
  </si>
  <si>
    <t>Mieteinnahmen bezogen auf den Zeitraum von 20 Jahren / 6 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</si>
</sst>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left" wrapText="1"/>
    </xf>
    <xf numFmtId="1" fontId="0" fillId="0" borderId="0" xfId="0" applyNumberFormat="1" applyFont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 horizontal="right" wrapText="1"/>
    </xf>
    <xf numFmtId="2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3" fontId="0" fillId="0" borderId="0" xfId="0" applyNumberFormat="1" applyFont="1" applyBorder="1" applyAlignment="1" quotePrefix="1">
      <alignment horizontal="right"/>
    </xf>
    <xf numFmtId="4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 quotePrefix="1">
      <alignment wrapText="1"/>
    </xf>
    <xf numFmtId="2" fontId="1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horizontal="right" wrapText="1"/>
    </xf>
    <xf numFmtId="2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left" vertical="center" wrapText="1"/>
    </xf>
    <xf numFmtId="3" fontId="0" fillId="0" borderId="0" xfId="0" applyNumberFormat="1" applyFont="1" applyFill="1" applyAlignment="1">
      <alignment horizontal="right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2" fontId="3" fillId="0" borderId="0" xfId="0" applyNumberFormat="1" applyFont="1" applyAlignment="1">
      <alignment horizontal="left" wrapText="1"/>
    </xf>
    <xf numFmtId="3" fontId="1" fillId="0" borderId="1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SheetLayoutView="100" workbookViewId="0" topLeftCell="A19">
      <selection activeCell="B58" sqref="B58"/>
    </sheetView>
  </sheetViews>
  <sheetFormatPr defaultColWidth="11.421875" defaultRowHeight="12.75"/>
  <cols>
    <col min="1" max="1" width="52.57421875" style="4" customWidth="1"/>
    <col min="2" max="2" width="28.140625" style="10" customWidth="1"/>
    <col min="3" max="3" width="6.7109375" style="3" customWidth="1"/>
    <col min="4" max="16384" width="11.421875" style="3" customWidth="1"/>
  </cols>
  <sheetData>
    <row r="1" spans="1:2" ht="12.75">
      <c r="A1" s="1" t="s">
        <v>36</v>
      </c>
      <c r="B1" s="2"/>
    </row>
    <row r="2" ht="12.75">
      <c r="B2" s="5"/>
    </row>
    <row r="3" spans="1:2" ht="12.75">
      <c r="A3" s="4" t="s">
        <v>0</v>
      </c>
      <c r="B3" s="5" t="s">
        <v>32</v>
      </c>
    </row>
    <row r="4" spans="1:2" ht="12.75">
      <c r="A4" s="4" t="s">
        <v>31</v>
      </c>
      <c r="B4" s="5" t="s">
        <v>68</v>
      </c>
    </row>
    <row r="5" spans="1:2" ht="12.75" hidden="1">
      <c r="A5" s="4" t="s">
        <v>30</v>
      </c>
      <c r="B5" s="5" t="s">
        <v>29</v>
      </c>
    </row>
    <row r="6" spans="1:2" ht="12.75">
      <c r="A6" s="4" t="s">
        <v>1</v>
      </c>
      <c r="B6" s="6">
        <v>1962</v>
      </c>
    </row>
    <row r="7" spans="1:2" ht="12.75">
      <c r="A7" s="4" t="s">
        <v>25</v>
      </c>
      <c r="B7" s="5" t="s">
        <v>26</v>
      </c>
    </row>
    <row r="8" spans="1:2" ht="12.75">
      <c r="A8" s="4" t="s">
        <v>39</v>
      </c>
      <c r="B8" s="5" t="s">
        <v>27</v>
      </c>
    </row>
    <row r="9" spans="1:2" ht="12.75">
      <c r="A9" s="4" t="s">
        <v>40</v>
      </c>
      <c r="B9" s="5" t="s">
        <v>28</v>
      </c>
    </row>
    <row r="10" ht="12.75">
      <c r="B10" s="5"/>
    </row>
    <row r="11" ht="12.75">
      <c r="B11" s="5"/>
    </row>
    <row r="13" spans="1:3" ht="12.75">
      <c r="A13" s="7" t="s">
        <v>2</v>
      </c>
      <c r="B13" s="8"/>
      <c r="C13" s="9"/>
    </row>
    <row r="15" spans="1:3" ht="25.5">
      <c r="A15" s="4" t="s">
        <v>15</v>
      </c>
      <c r="B15" s="10">
        <v>583000</v>
      </c>
      <c r="C15" s="3" t="s">
        <v>4</v>
      </c>
    </row>
    <row r="17" spans="1:3" ht="38.25">
      <c r="A17" s="4" t="s">
        <v>45</v>
      </c>
      <c r="B17" s="10">
        <v>1613961.3</v>
      </c>
      <c r="C17" s="3" t="s">
        <v>4</v>
      </c>
    </row>
    <row r="18" spans="1:3" ht="15" customHeight="1">
      <c r="A18" s="4" t="s">
        <v>55</v>
      </c>
      <c r="B18" s="10">
        <f>B17*0.25</f>
        <v>403490.325</v>
      </c>
      <c r="C18" s="3" t="s">
        <v>4</v>
      </c>
    </row>
    <row r="19" spans="1:3" s="37" customFormat="1" ht="15" customHeight="1">
      <c r="A19" s="35" t="s">
        <v>56</v>
      </c>
      <c r="B19" s="36">
        <f>SUM(B17:B18)</f>
        <v>2017451.625</v>
      </c>
      <c r="C19" s="37" t="s">
        <v>4</v>
      </c>
    </row>
    <row r="20" ht="15" customHeight="1"/>
    <row r="21" spans="1:3" ht="12.75">
      <c r="A21" s="4" t="s">
        <v>57</v>
      </c>
      <c r="B21" s="10">
        <f>B19*0.1</f>
        <v>201745.1625</v>
      </c>
      <c r="C21" s="3" t="s">
        <v>4</v>
      </c>
    </row>
    <row r="23" spans="1:3" ht="12.75">
      <c r="A23" s="11" t="s">
        <v>3</v>
      </c>
      <c r="B23" s="12">
        <f>B15+B19+B21</f>
        <v>2802196.7875</v>
      </c>
      <c r="C23" s="13" t="s">
        <v>4</v>
      </c>
    </row>
    <row r="25" spans="1:3" ht="12.75">
      <c r="A25" s="4" t="s">
        <v>5</v>
      </c>
      <c r="B25" s="10">
        <f>B23</f>
        <v>2802196.7875</v>
      </c>
      <c r="C25" s="3" t="s">
        <v>4</v>
      </c>
    </row>
    <row r="26" spans="1:3" ht="12.75">
      <c r="A26" s="4" t="s">
        <v>6</v>
      </c>
      <c r="B26" s="10">
        <f>B23</f>
        <v>2802196.7875</v>
      </c>
      <c r="C26" s="3" t="s">
        <v>4</v>
      </c>
    </row>
    <row r="29" spans="1:4" s="17" customFormat="1" ht="12.75">
      <c r="A29" s="14" t="s">
        <v>7</v>
      </c>
      <c r="B29" s="15"/>
      <c r="C29" s="9"/>
      <c r="D29" s="16"/>
    </row>
    <row r="30" spans="1:4" s="17" customFormat="1" ht="12.75">
      <c r="A30" s="18"/>
      <c r="B30" s="19"/>
      <c r="C30" s="3"/>
      <c r="D30" s="16"/>
    </row>
    <row r="31" spans="1:4" s="17" customFormat="1" ht="12.75">
      <c r="A31" s="18" t="s">
        <v>8</v>
      </c>
      <c r="B31" s="19"/>
      <c r="C31" s="3"/>
      <c r="D31" s="16"/>
    </row>
    <row r="32" spans="1:4" s="17" customFormat="1" ht="12.75">
      <c r="A32" s="20" t="s">
        <v>11</v>
      </c>
      <c r="B32" s="21">
        <f>B25*0.04</f>
        <v>112087.87150000001</v>
      </c>
      <c r="C32" s="3" t="s">
        <v>4</v>
      </c>
      <c r="D32" s="22"/>
    </row>
    <row r="33" spans="2:4" s="17" customFormat="1" ht="12.75">
      <c r="B33" s="22"/>
      <c r="C33" s="3"/>
      <c r="D33" s="23"/>
    </row>
    <row r="34" spans="1:4" s="17" customFormat="1" ht="12.75">
      <c r="A34" s="24" t="s">
        <v>9</v>
      </c>
      <c r="B34" s="25"/>
      <c r="C34" s="3"/>
      <c r="D34" s="23"/>
    </row>
    <row r="35" spans="1:4" s="17" customFormat="1" ht="12.75">
      <c r="A35" s="26" t="s">
        <v>12</v>
      </c>
      <c r="B35" s="27">
        <f>B26*0.05</f>
        <v>140109.839375</v>
      </c>
      <c r="C35" s="3" t="s">
        <v>4</v>
      </c>
      <c r="D35" s="23"/>
    </row>
    <row r="36" spans="1:4" s="17" customFormat="1" ht="12.75">
      <c r="A36" s="26" t="s">
        <v>10</v>
      </c>
      <c r="B36" s="27">
        <v>0</v>
      </c>
      <c r="C36" s="3" t="s">
        <v>4</v>
      </c>
      <c r="D36" s="23"/>
    </row>
    <row r="37" spans="1:4" s="17" customFormat="1" ht="12.75">
      <c r="A37" s="26" t="s">
        <v>14</v>
      </c>
      <c r="B37" s="27">
        <v>0</v>
      </c>
      <c r="C37" s="3" t="s">
        <v>4</v>
      </c>
      <c r="D37" s="23"/>
    </row>
    <row r="38" spans="1:4" s="17" customFormat="1" ht="12.75">
      <c r="A38" s="26" t="s">
        <v>13</v>
      </c>
      <c r="B38" s="27">
        <f>B23*0.01</f>
        <v>28021.967875000002</v>
      </c>
      <c r="C38" s="3" t="s">
        <v>4</v>
      </c>
      <c r="D38" s="23"/>
    </row>
    <row r="39" spans="1:4" s="17" customFormat="1" ht="12.75" hidden="1">
      <c r="A39" s="26" t="s">
        <v>67</v>
      </c>
      <c r="B39" s="27">
        <f>B23*0.02</f>
        <v>56043.935750000004</v>
      </c>
      <c r="C39" s="3" t="s">
        <v>4</v>
      </c>
      <c r="D39" s="23"/>
    </row>
    <row r="40" spans="1:4" s="17" customFormat="1" ht="12.75">
      <c r="A40" s="26"/>
      <c r="B40" s="27"/>
      <c r="C40" s="3"/>
      <c r="D40" s="23"/>
    </row>
    <row r="41" spans="1:3" ht="12.75">
      <c r="A41" s="11" t="s">
        <v>16</v>
      </c>
      <c r="B41" s="12">
        <f>SUM(B32:B38)</f>
        <v>280219.67875</v>
      </c>
      <c r="C41" s="13" t="s">
        <v>4</v>
      </c>
    </row>
    <row r="42" spans="2:4" s="17" customFormat="1" ht="12.75">
      <c r="B42" s="27"/>
      <c r="C42" s="3"/>
      <c r="D42" s="23"/>
    </row>
    <row r="43" spans="1:3" ht="12.75">
      <c r="A43" s="4" t="s">
        <v>17</v>
      </c>
      <c r="B43" s="10">
        <f>B41/12</f>
        <v>23351.639895833334</v>
      </c>
      <c r="C43" s="3" t="s">
        <v>4</v>
      </c>
    </row>
    <row r="44" spans="1:3" ht="25.5">
      <c r="A44" s="4" t="s">
        <v>43</v>
      </c>
      <c r="B44" s="28">
        <f>B43/955</f>
        <v>24.45197894851658</v>
      </c>
      <c r="C44" s="29" t="s">
        <v>4</v>
      </c>
    </row>
    <row r="47" spans="1:4" s="17" customFormat="1" ht="12.75">
      <c r="A47" s="14" t="s">
        <v>34</v>
      </c>
      <c r="B47" s="15"/>
      <c r="C47" s="30"/>
      <c r="D47" s="16"/>
    </row>
    <row r="48" spans="1:2" ht="25.5">
      <c r="A48" s="4" t="s">
        <v>35</v>
      </c>
      <c r="B48" s="31"/>
    </row>
    <row r="49" spans="1:3" ht="12.75">
      <c r="A49" s="32" t="s">
        <v>37</v>
      </c>
      <c r="B49" s="31">
        <v>17.5</v>
      </c>
      <c r="C49" s="3" t="s">
        <v>4</v>
      </c>
    </row>
    <row r="50" spans="1:3" ht="12.75">
      <c r="A50" s="32" t="s">
        <v>38</v>
      </c>
      <c r="B50" s="31">
        <v>11</v>
      </c>
      <c r="C50" s="3" t="s">
        <v>4</v>
      </c>
    </row>
    <row r="51" ht="12.75">
      <c r="B51" s="31"/>
    </row>
    <row r="52" spans="1:3" ht="12.75">
      <c r="A52" s="4" t="s">
        <v>19</v>
      </c>
      <c r="B52" s="10">
        <f>955*B49</f>
        <v>16712.5</v>
      </c>
      <c r="C52" s="3" t="s">
        <v>4</v>
      </c>
    </row>
    <row r="53" spans="1:3" ht="12.75">
      <c r="A53" s="4" t="s">
        <v>20</v>
      </c>
      <c r="B53" s="10">
        <f>955*B50</f>
        <v>10505</v>
      </c>
      <c r="C53" s="3" t="s">
        <v>4</v>
      </c>
    </row>
    <row r="55" ht="12.75">
      <c r="B55" s="31"/>
    </row>
    <row r="56" spans="1:2" s="29" customFormat="1" ht="15" customHeight="1">
      <c r="A56" s="1" t="s">
        <v>18</v>
      </c>
      <c r="B56" s="28"/>
    </row>
    <row r="57" spans="1:2" ht="79.5" customHeight="1">
      <c r="A57" s="4" t="s">
        <v>22</v>
      </c>
      <c r="B57" s="31"/>
    </row>
    <row r="58" spans="1:3" ht="12.75">
      <c r="A58" s="4" t="s">
        <v>21</v>
      </c>
      <c r="B58" s="10">
        <f>(1040)*12</f>
        <v>12480</v>
      </c>
      <c r="C58" s="3" t="s">
        <v>4</v>
      </c>
    </row>
    <row r="59" ht="12.75">
      <c r="B59" s="31"/>
    </row>
    <row r="60" ht="12.75">
      <c r="A60" s="4" t="s">
        <v>23</v>
      </c>
    </row>
    <row r="61" spans="1:3" ht="12.75">
      <c r="A61" s="4" t="s">
        <v>24</v>
      </c>
      <c r="B61" s="10">
        <f>B58*12*10</f>
        <v>1497600</v>
      </c>
      <c r="C61" s="3" t="s">
        <v>4</v>
      </c>
    </row>
    <row r="62" spans="1:3" ht="25.5">
      <c r="A62" s="4" t="s">
        <v>33</v>
      </c>
      <c r="B62" s="10">
        <f>B61*1.1</f>
        <v>1647360.0000000002</v>
      </c>
      <c r="C62" s="3" t="s">
        <v>4</v>
      </c>
    </row>
    <row r="63" spans="1:3" ht="12.75">
      <c r="A63" s="33" t="s">
        <v>44</v>
      </c>
      <c r="B63" s="34">
        <f>SUM(B61:B62)</f>
        <v>3144960</v>
      </c>
      <c r="C63" s="11" t="s">
        <v>4</v>
      </c>
    </row>
    <row r="65" ht="12.75">
      <c r="A65" s="4" t="s">
        <v>42</v>
      </c>
    </row>
    <row r="66" spans="1:3" ht="12.75">
      <c r="A66" s="4" t="s">
        <v>41</v>
      </c>
      <c r="B66" s="10">
        <f>B23</f>
        <v>2802196.7875</v>
      </c>
      <c r="C66" s="3" t="s">
        <v>4</v>
      </c>
    </row>
    <row r="68" spans="1:3" s="38" customFormat="1" ht="28.5" customHeight="1">
      <c r="A68" s="43"/>
      <c r="B68" s="43"/>
      <c r="C68" s="43"/>
    </row>
    <row r="70" ht="12.75">
      <c r="B70" s="31"/>
    </row>
  </sheetData>
  <mergeCells count="1">
    <mergeCell ref="A68:C68"/>
  </mergeCells>
  <printOptions/>
  <pageMargins left="0.75" right="0.75" top="1" bottom="1" header="0.4921259845" footer="0.4921259845"/>
  <pageSetup fitToHeight="2" horizontalDpi="600" verticalDpi="600" orientation="portrait" paperSize="9" scale="90" r:id="rId1"/>
  <headerFooter alignWithMargins="0">
    <oddHeader>&amp;RAnlage 3 GRDrs 1351/2011</oddHeader>
    <oddFooter>&amp;L&amp;9&amp;A&amp;R&amp;9 20-2   &amp;D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SheetLayoutView="100" workbookViewId="0" topLeftCell="A34">
      <selection activeCell="D64" sqref="D64"/>
    </sheetView>
  </sheetViews>
  <sheetFormatPr defaultColWidth="11.421875" defaultRowHeight="12.75"/>
  <cols>
    <col min="1" max="1" width="51.421875" style="4" customWidth="1"/>
    <col min="2" max="2" width="28.140625" style="10" customWidth="1"/>
    <col min="3" max="3" width="6.7109375" style="3" customWidth="1"/>
    <col min="4" max="16384" width="11.421875" style="3" customWidth="1"/>
  </cols>
  <sheetData>
    <row r="1" spans="1:2" ht="12.75">
      <c r="A1" s="1" t="s">
        <v>48</v>
      </c>
      <c r="B1" s="2"/>
    </row>
    <row r="2" ht="12.75">
      <c r="B2" s="5"/>
    </row>
    <row r="3" spans="1:2" ht="12.75">
      <c r="A3" s="4" t="s">
        <v>0</v>
      </c>
      <c r="B3" s="5" t="s">
        <v>49</v>
      </c>
    </row>
    <row r="4" spans="1:2" ht="12.75">
      <c r="A4" s="4" t="s">
        <v>53</v>
      </c>
      <c r="B4" s="5" t="s">
        <v>50</v>
      </c>
    </row>
    <row r="5" spans="1:2" ht="12.75">
      <c r="A5" s="4" t="s">
        <v>52</v>
      </c>
      <c r="B5" s="5" t="s">
        <v>51</v>
      </c>
    </row>
    <row r="6" spans="1:2" ht="12.75">
      <c r="A6" s="4" t="s">
        <v>1</v>
      </c>
      <c r="B6" s="6">
        <v>1976</v>
      </c>
    </row>
    <row r="7" spans="1:2" ht="25.5">
      <c r="A7" s="4" t="s">
        <v>25</v>
      </c>
      <c r="B7" s="5" t="s">
        <v>65</v>
      </c>
    </row>
    <row r="8" spans="1:2" ht="12.75">
      <c r="A8" s="4" t="s">
        <v>39</v>
      </c>
      <c r="B8" s="5" t="s">
        <v>27</v>
      </c>
    </row>
    <row r="9" spans="1:2" ht="12.75">
      <c r="A9" s="4" t="s">
        <v>40</v>
      </c>
      <c r="B9" s="5" t="s">
        <v>28</v>
      </c>
    </row>
    <row r="10" ht="12.75">
      <c r="B10" s="5"/>
    </row>
    <row r="11" ht="12.75">
      <c r="B11" s="5"/>
    </row>
    <row r="13" spans="1:5" ht="25.5" customHeight="1">
      <c r="A13" s="7" t="s">
        <v>2</v>
      </c>
      <c r="B13" s="8" t="s">
        <v>62</v>
      </c>
      <c r="C13" s="9"/>
      <c r="D13" s="44" t="s">
        <v>63</v>
      </c>
      <c r="E13" s="44"/>
    </row>
    <row r="15" spans="1:5" ht="12.75">
      <c r="A15" s="42" t="s">
        <v>60</v>
      </c>
      <c r="B15" s="40">
        <v>150000</v>
      </c>
      <c r="C15" s="41" t="s">
        <v>4</v>
      </c>
      <c r="D15" s="40">
        <v>150000</v>
      </c>
      <c r="E15" s="41" t="s">
        <v>4</v>
      </c>
    </row>
    <row r="16" ht="12.75">
      <c r="D16" s="10"/>
    </row>
    <row r="17" spans="1:5" ht="38.25">
      <c r="A17" s="4" t="s">
        <v>45</v>
      </c>
      <c r="B17" s="10">
        <v>1094823.8</v>
      </c>
      <c r="C17" s="3" t="s">
        <v>4</v>
      </c>
      <c r="D17" s="10">
        <v>1094823.8</v>
      </c>
      <c r="E17" s="3" t="s">
        <v>4</v>
      </c>
    </row>
    <row r="18" spans="1:5" ht="15" customHeight="1">
      <c r="A18" s="4" t="s">
        <v>55</v>
      </c>
      <c r="B18" s="10">
        <f>B17*0.25</f>
        <v>273705.95</v>
      </c>
      <c r="C18" s="3" t="s">
        <v>4</v>
      </c>
      <c r="D18" s="10">
        <f>D17*0.25</f>
        <v>273705.95</v>
      </c>
      <c r="E18" s="3" t="s">
        <v>4</v>
      </c>
    </row>
    <row r="19" spans="1:5" ht="12.75">
      <c r="A19" s="4" t="s">
        <v>54</v>
      </c>
      <c r="B19" s="10">
        <v>1600000</v>
      </c>
      <c r="C19" s="3" t="s">
        <v>4</v>
      </c>
      <c r="D19" s="3">
        <v>0</v>
      </c>
      <c r="E19" s="3" t="s">
        <v>4</v>
      </c>
    </row>
    <row r="20" spans="1:5" ht="25.5">
      <c r="A20" s="4" t="s">
        <v>46</v>
      </c>
      <c r="B20" s="10">
        <v>540000</v>
      </c>
      <c r="C20" s="3" t="s">
        <v>4</v>
      </c>
      <c r="D20" s="3">
        <v>0</v>
      </c>
      <c r="E20" s="3" t="s">
        <v>4</v>
      </c>
    </row>
    <row r="21" spans="1:5" s="37" customFormat="1" ht="12.75">
      <c r="A21" s="35" t="s">
        <v>47</v>
      </c>
      <c r="B21" s="36">
        <f>SUM(B17:B20)</f>
        <v>3508529.75</v>
      </c>
      <c r="C21" s="37" t="s">
        <v>4</v>
      </c>
      <c r="D21" s="36">
        <f>SUM(D17:D20)</f>
        <v>1368529.75</v>
      </c>
      <c r="E21" s="37" t="s">
        <v>4</v>
      </c>
    </row>
    <row r="23" spans="1:5" ht="12.75">
      <c r="A23" s="4" t="s">
        <v>57</v>
      </c>
      <c r="B23" s="10">
        <f>B21*0.1</f>
        <v>350852.97500000003</v>
      </c>
      <c r="C23" s="3" t="s">
        <v>4</v>
      </c>
      <c r="D23" s="10">
        <f>D21*0.1</f>
        <v>136852.975</v>
      </c>
      <c r="E23" s="3" t="s">
        <v>4</v>
      </c>
    </row>
    <row r="25" spans="1:5" ht="12.75">
      <c r="A25" s="11" t="s">
        <v>3</v>
      </c>
      <c r="B25" s="12">
        <f>B15+B21+B23</f>
        <v>4009382.725</v>
      </c>
      <c r="C25" s="13" t="s">
        <v>4</v>
      </c>
      <c r="D25" s="12">
        <f>D15+D21+D23</f>
        <v>1655382.725</v>
      </c>
      <c r="E25" s="13" t="s">
        <v>4</v>
      </c>
    </row>
    <row r="27" spans="1:5" ht="12.75">
      <c r="A27" s="4" t="s">
        <v>5</v>
      </c>
      <c r="B27" s="10">
        <f>B25</f>
        <v>4009382.725</v>
      </c>
      <c r="C27" s="3" t="s">
        <v>4</v>
      </c>
      <c r="D27" s="10">
        <f>D25</f>
        <v>1655382.725</v>
      </c>
      <c r="E27" s="3" t="s">
        <v>4</v>
      </c>
    </row>
    <row r="28" spans="1:5" ht="12.75">
      <c r="A28" s="4" t="s">
        <v>6</v>
      </c>
      <c r="B28" s="10">
        <f>B25</f>
        <v>4009382.725</v>
      </c>
      <c r="C28" s="3" t="s">
        <v>4</v>
      </c>
      <c r="D28" s="10">
        <f>D25</f>
        <v>1655382.725</v>
      </c>
      <c r="E28" s="3" t="s">
        <v>4</v>
      </c>
    </row>
    <row r="31" spans="1:5" s="17" customFormat="1" ht="12.75">
      <c r="A31" s="14" t="s">
        <v>7</v>
      </c>
      <c r="B31" s="15"/>
      <c r="C31" s="9"/>
      <c r="D31" s="15"/>
      <c r="E31" s="9"/>
    </row>
    <row r="32" spans="1:5" s="17" customFormat="1" ht="12.75">
      <c r="A32" s="18"/>
      <c r="B32" s="19"/>
      <c r="C32" s="3"/>
      <c r="D32" s="19"/>
      <c r="E32" s="3"/>
    </row>
    <row r="33" spans="1:5" s="17" customFormat="1" ht="12.75">
      <c r="A33" s="18" t="s">
        <v>8</v>
      </c>
      <c r="B33" s="19"/>
      <c r="C33" s="3"/>
      <c r="D33" s="19"/>
      <c r="E33" s="3"/>
    </row>
    <row r="34" spans="1:5" s="17" customFormat="1" ht="12.75">
      <c r="A34" s="20" t="s">
        <v>11</v>
      </c>
      <c r="B34" s="21">
        <f>B27*0.04</f>
        <v>160375.309</v>
      </c>
      <c r="C34" s="3" t="s">
        <v>4</v>
      </c>
      <c r="D34" s="21">
        <f>D27*0.04</f>
        <v>66215.30900000001</v>
      </c>
      <c r="E34" s="3" t="s">
        <v>4</v>
      </c>
    </row>
    <row r="35" spans="2:5" s="17" customFormat="1" ht="12.75">
      <c r="B35" s="22"/>
      <c r="C35" s="3"/>
      <c r="D35" s="22"/>
      <c r="E35" s="3"/>
    </row>
    <row r="36" spans="1:5" s="17" customFormat="1" ht="12.75">
      <c r="A36" s="24" t="s">
        <v>9</v>
      </c>
      <c r="B36" s="25"/>
      <c r="C36" s="3"/>
      <c r="D36" s="25"/>
      <c r="E36" s="3"/>
    </row>
    <row r="37" spans="1:5" s="17" customFormat="1" ht="12.75">
      <c r="A37" s="26" t="s">
        <v>66</v>
      </c>
      <c r="B37" s="27">
        <f>B28*0.05</f>
        <v>200469.13625</v>
      </c>
      <c r="C37" s="3" t="s">
        <v>4</v>
      </c>
      <c r="D37" s="27">
        <f>D28*0.1666</f>
        <v>275786.761985</v>
      </c>
      <c r="E37" s="3" t="s">
        <v>4</v>
      </c>
    </row>
    <row r="38" spans="1:5" s="17" customFormat="1" ht="12.75">
      <c r="A38" s="26" t="s">
        <v>10</v>
      </c>
      <c r="B38" s="27">
        <v>0</v>
      </c>
      <c r="C38" s="3" t="s">
        <v>4</v>
      </c>
      <c r="D38" s="27">
        <v>0</v>
      </c>
      <c r="E38" s="3" t="s">
        <v>4</v>
      </c>
    </row>
    <row r="39" spans="1:5" s="17" customFormat="1" ht="12.75">
      <c r="A39" s="26" t="s">
        <v>14</v>
      </c>
      <c r="B39" s="27">
        <v>0</v>
      </c>
      <c r="C39" s="3" t="s">
        <v>4</v>
      </c>
      <c r="D39" s="27">
        <v>0</v>
      </c>
      <c r="E39" s="3" t="s">
        <v>4</v>
      </c>
    </row>
    <row r="40" spans="1:5" s="17" customFormat="1" ht="14.25" customHeight="1">
      <c r="A40" s="26" t="s">
        <v>13</v>
      </c>
      <c r="B40" s="27">
        <f>B25*0.01</f>
        <v>40093.82725</v>
      </c>
      <c r="C40" s="3" t="s">
        <v>4</v>
      </c>
      <c r="D40" s="27">
        <f>D25*0.01</f>
        <v>16553.827250000002</v>
      </c>
      <c r="E40" s="3" t="s">
        <v>4</v>
      </c>
    </row>
    <row r="41" spans="1:5" s="17" customFormat="1" ht="12.75" hidden="1">
      <c r="A41" s="26" t="s">
        <v>64</v>
      </c>
      <c r="B41" s="27">
        <f>B25*0.02</f>
        <v>80187.6545</v>
      </c>
      <c r="C41" s="3" t="s">
        <v>4</v>
      </c>
      <c r="D41" s="27">
        <f>D25*0.02</f>
        <v>33107.654500000004</v>
      </c>
      <c r="E41" s="3" t="s">
        <v>4</v>
      </c>
    </row>
    <row r="42" spans="1:5" s="17" customFormat="1" ht="12.75">
      <c r="A42" s="26"/>
      <c r="B42" s="27"/>
      <c r="C42" s="3"/>
      <c r="D42" s="27"/>
      <c r="E42" s="3"/>
    </row>
    <row r="43" spans="1:5" ht="12.75">
      <c r="A43" s="11" t="s">
        <v>16</v>
      </c>
      <c r="B43" s="12">
        <f>SUM(B34:B40)</f>
        <v>400938.27249999996</v>
      </c>
      <c r="C43" s="13" t="s">
        <v>4</v>
      </c>
      <c r="D43" s="12">
        <f>SUM(D34:D40)</f>
        <v>358555.898235</v>
      </c>
      <c r="E43" s="13" t="s">
        <v>4</v>
      </c>
    </row>
    <row r="44" spans="2:5" s="17" customFormat="1" ht="12.75">
      <c r="B44" s="27"/>
      <c r="C44" s="3"/>
      <c r="D44" s="27"/>
      <c r="E44" s="3"/>
    </row>
    <row r="45" spans="1:5" ht="12.75">
      <c r="A45" s="4" t="s">
        <v>17</v>
      </c>
      <c r="B45" s="10">
        <f>B43/12</f>
        <v>33411.52270833333</v>
      </c>
      <c r="C45" s="3" t="s">
        <v>4</v>
      </c>
      <c r="D45" s="10">
        <f>D43/12</f>
        <v>29879.65818625</v>
      </c>
      <c r="E45" s="3" t="s">
        <v>4</v>
      </c>
    </row>
    <row r="46" spans="1:5" ht="25.5">
      <c r="A46" s="4" t="s">
        <v>43</v>
      </c>
      <c r="B46" s="28">
        <f>B45/1292</f>
        <v>25.860311693756447</v>
      </c>
      <c r="C46" s="29" t="s">
        <v>4</v>
      </c>
      <c r="D46" s="28">
        <f>D45/1292</f>
        <v>23.126670422794117</v>
      </c>
      <c r="E46" s="29" t="s">
        <v>4</v>
      </c>
    </row>
    <row r="49" spans="1:5" s="17" customFormat="1" ht="12.75">
      <c r="A49" s="14" t="s">
        <v>34</v>
      </c>
      <c r="B49" s="15"/>
      <c r="C49" s="30"/>
      <c r="D49" s="15"/>
      <c r="E49" s="30"/>
    </row>
    <row r="50" spans="1:4" ht="25.5">
      <c r="A50" s="4" t="s">
        <v>35</v>
      </c>
      <c r="B50" s="31"/>
      <c r="D50" s="31"/>
    </row>
    <row r="51" spans="1:5" ht="12.75">
      <c r="A51" s="32" t="s">
        <v>37</v>
      </c>
      <c r="B51" s="31">
        <v>17.5</v>
      </c>
      <c r="C51" s="3" t="s">
        <v>4</v>
      </c>
      <c r="D51" s="31">
        <v>17.5</v>
      </c>
      <c r="E51" s="3" t="s">
        <v>4</v>
      </c>
    </row>
    <row r="52" spans="1:5" ht="12.75">
      <c r="A52" s="32" t="s">
        <v>38</v>
      </c>
      <c r="B52" s="31">
        <v>11</v>
      </c>
      <c r="C52" s="3" t="s">
        <v>4</v>
      </c>
      <c r="D52" s="31">
        <v>11</v>
      </c>
      <c r="E52" s="3" t="s">
        <v>4</v>
      </c>
    </row>
    <row r="53" spans="2:4" ht="12.75">
      <c r="B53" s="31"/>
      <c r="D53" s="31"/>
    </row>
    <row r="54" spans="1:5" ht="12.75">
      <c r="A54" s="4" t="s">
        <v>19</v>
      </c>
      <c r="B54" s="10">
        <f>1292*B51</f>
        <v>22610</v>
      </c>
      <c r="C54" s="3" t="s">
        <v>4</v>
      </c>
      <c r="D54" s="10">
        <f>1292*D51</f>
        <v>22610</v>
      </c>
      <c r="E54" s="3" t="s">
        <v>4</v>
      </c>
    </row>
    <row r="55" spans="1:5" ht="12.75">
      <c r="A55" s="4" t="s">
        <v>20</v>
      </c>
      <c r="B55" s="10">
        <f>1292*B52</f>
        <v>14212</v>
      </c>
      <c r="C55" s="3" t="s">
        <v>4</v>
      </c>
      <c r="D55" s="10">
        <f>1292*D52</f>
        <v>14212</v>
      </c>
      <c r="E55" s="3" t="s">
        <v>4</v>
      </c>
    </row>
    <row r="56" ht="12.75">
      <c r="D56" s="10"/>
    </row>
    <row r="57" spans="2:4" ht="12.75">
      <c r="B57" s="31"/>
      <c r="D57" s="31"/>
    </row>
    <row r="58" spans="1:4" s="29" customFormat="1" ht="15" customHeight="1">
      <c r="A58" s="1" t="s">
        <v>58</v>
      </c>
      <c r="B58" s="28"/>
      <c r="D58" s="28"/>
    </row>
    <row r="59" spans="1:4" ht="41.25" customHeight="1">
      <c r="A59" s="39" t="s">
        <v>61</v>
      </c>
      <c r="B59" s="31"/>
      <c r="D59" s="31"/>
    </row>
    <row r="60" spans="1:5" ht="12.75">
      <c r="A60" s="4" t="s">
        <v>21</v>
      </c>
      <c r="B60" s="40">
        <f>(695+597)*12</f>
        <v>15504</v>
      </c>
      <c r="C60" s="41" t="s">
        <v>4</v>
      </c>
      <c r="D60" s="40">
        <f>(695+597)*12</f>
        <v>15504</v>
      </c>
      <c r="E60" s="41" t="s">
        <v>4</v>
      </c>
    </row>
    <row r="61" spans="2:4" ht="12.75">
      <c r="B61" s="31"/>
      <c r="D61" s="31"/>
    </row>
    <row r="62" spans="1:4" ht="25.5">
      <c r="A62" s="4" t="s">
        <v>69</v>
      </c>
      <c r="D62" s="10"/>
    </row>
    <row r="63" spans="1:5" ht="12.75">
      <c r="A63" s="4" t="s">
        <v>24</v>
      </c>
      <c r="B63" s="10">
        <f>B60*12*10</f>
        <v>1860480</v>
      </c>
      <c r="C63" s="3" t="s">
        <v>4</v>
      </c>
      <c r="D63" s="10">
        <f>D60*12*6</f>
        <v>1116288</v>
      </c>
      <c r="E63" s="3" t="s">
        <v>4</v>
      </c>
    </row>
    <row r="64" spans="1:5" ht="25.5">
      <c r="A64" s="4" t="s">
        <v>33</v>
      </c>
      <c r="B64" s="10">
        <f>B63*1.1</f>
        <v>2046528.0000000002</v>
      </c>
      <c r="C64" s="3" t="s">
        <v>4</v>
      </c>
      <c r="D64" s="10">
        <v>0</v>
      </c>
      <c r="E64" s="3" t="s">
        <v>4</v>
      </c>
    </row>
    <row r="65" spans="1:5" ht="12.75">
      <c r="A65" s="33" t="s">
        <v>59</v>
      </c>
      <c r="B65" s="34">
        <f>SUM(B63:B64)</f>
        <v>3907008</v>
      </c>
      <c r="C65" s="11" t="s">
        <v>4</v>
      </c>
      <c r="D65" s="34">
        <f>SUM(D63:D64)</f>
        <v>1116288</v>
      </c>
      <c r="E65" s="11" t="s">
        <v>4</v>
      </c>
    </row>
    <row r="66" ht="12.75">
      <c r="D66" s="10"/>
    </row>
    <row r="67" spans="1:4" ht="12.75">
      <c r="A67" s="4" t="s">
        <v>42</v>
      </c>
      <c r="D67" s="10"/>
    </row>
    <row r="68" spans="1:5" ht="12.75">
      <c r="A68" s="4" t="s">
        <v>41</v>
      </c>
      <c r="B68" s="10">
        <f>B25</f>
        <v>4009382.725</v>
      </c>
      <c r="C68" s="3" t="s">
        <v>4</v>
      </c>
      <c r="D68" s="10">
        <f>D25</f>
        <v>1655382.725</v>
      </c>
      <c r="E68" s="3" t="s">
        <v>4</v>
      </c>
    </row>
    <row r="70" spans="1:3" ht="27" customHeight="1">
      <c r="A70" s="43"/>
      <c r="B70" s="43"/>
      <c r="C70" s="43"/>
    </row>
    <row r="72" ht="12.75">
      <c r="B72" s="31"/>
    </row>
  </sheetData>
  <mergeCells count="2">
    <mergeCell ref="A70:C70"/>
    <mergeCell ref="D13:E13"/>
  </mergeCells>
  <printOptions/>
  <pageMargins left="0.75" right="0.75" top="1" bottom="1" header="0.4921259845" footer="0.4921259845"/>
  <pageSetup fitToHeight="2" fitToWidth="1" horizontalDpi="600" verticalDpi="600" orientation="portrait" paperSize="9" scale="79" r:id="rId1"/>
  <headerFooter alignWithMargins="0">
    <oddHeader>&amp;RAnlage 3 GRDrs 1351/2011</oddHeader>
    <oddFooter>&amp;L&amp;9&amp;A&amp;R&amp;9 20-2   &amp;D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Zaich</dc:creator>
  <cp:keywords/>
  <dc:description/>
  <cp:lastModifiedBy>U202014</cp:lastModifiedBy>
  <cp:lastPrinted>2011-11-30T12:08:31Z</cp:lastPrinted>
  <dcterms:created xsi:type="dcterms:W3CDTF">2011-09-29T10:49:07Z</dcterms:created>
  <dcterms:modified xsi:type="dcterms:W3CDTF">2011-11-30T12:19:38Z</dcterms:modified>
  <cp:category/>
  <cp:version/>
  <cp:contentType/>
  <cp:contentStatus/>
</cp:coreProperties>
</file>