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8275" windowHeight="13830"/>
  </bookViews>
  <sheets>
    <sheet name="Tabelle1" sheetId="1" r:id="rId1"/>
  </sheets>
  <calcPr calcId="125725"/>
</workbook>
</file>

<file path=xl/calcChain.xml><?xml version="1.0" encoding="utf-8"?>
<calcChain xmlns="http://schemas.openxmlformats.org/spreadsheetml/2006/main">
  <c r="G71" i="1"/>
  <c r="C70"/>
  <c r="F69"/>
  <c r="F71" s="1"/>
  <c r="C69"/>
  <c r="E69" s="1"/>
  <c r="H65"/>
  <c r="C60"/>
  <c r="C58"/>
  <c r="D57"/>
  <c r="D56"/>
  <c r="F33" s="1"/>
  <c r="C38"/>
  <c r="C30"/>
  <c r="E24"/>
  <c r="E25" s="1"/>
  <c r="B18"/>
  <c r="D18" s="1"/>
  <c r="E13"/>
  <c r="E19" s="1"/>
  <c r="D19" s="1"/>
  <c r="D13"/>
  <c r="H70" l="1"/>
  <c r="C71"/>
  <c r="E70"/>
  <c r="D55" s="1"/>
  <c r="F46"/>
  <c r="F48" s="1"/>
  <c r="F63" s="1"/>
  <c r="D20"/>
  <c r="B20"/>
  <c r="E20"/>
  <c r="D54"/>
  <c r="H69"/>
  <c r="C24"/>
  <c r="C25" s="1"/>
  <c r="H25" s="1"/>
  <c r="D32" l="1"/>
  <c r="E71"/>
  <c r="H71" s="1"/>
  <c r="D31"/>
  <c r="C33"/>
  <c r="C48" s="1"/>
  <c r="D60"/>
  <c r="H60" s="1"/>
  <c r="H20"/>
  <c r="D48" l="1"/>
  <c r="C63"/>
  <c r="H48"/>
  <c r="D63"/>
  <c r="H63" l="1"/>
</calcChain>
</file>

<file path=xl/sharedStrings.xml><?xml version="1.0" encoding="utf-8"?>
<sst xmlns="http://schemas.openxmlformats.org/spreadsheetml/2006/main" count="64" uniqueCount="56">
  <si>
    <t xml:space="preserve">Aufteilung der Kosten auf die Beteiligten  </t>
  </si>
  <si>
    <t>ifa als Vermieter</t>
  </si>
  <si>
    <t>Willkommenszentrum</t>
  </si>
  <si>
    <t>Welthaus e.V.</t>
  </si>
  <si>
    <t>Weltladen</t>
  </si>
  <si>
    <t>Summen</t>
  </si>
  <si>
    <t>Stadt</t>
  </si>
  <si>
    <t>Region</t>
  </si>
  <si>
    <t>BMA</t>
  </si>
  <si>
    <t>einmalige Kosten</t>
  </si>
  <si>
    <t>Herstellungskosten</t>
  </si>
  <si>
    <t>Baukosten</t>
  </si>
  <si>
    <t>Baunebenkosten</t>
  </si>
  <si>
    <t>Innenausbau</t>
  </si>
  <si>
    <t>-Willkommenszentrum</t>
  </si>
  <si>
    <t>-Welthaus</t>
  </si>
  <si>
    <t>-Weltladen</t>
  </si>
  <si>
    <t>Externer Kostencontroller, Honorar</t>
  </si>
  <si>
    <t>Brandschutz</t>
  </si>
  <si>
    <t>Vorleistung für ifa</t>
  </si>
  <si>
    <t>Vorleistung für Region</t>
  </si>
  <si>
    <t>Summe</t>
  </si>
  <si>
    <t>Einrichtungskosten</t>
  </si>
  <si>
    <t>Möblierung</t>
  </si>
  <si>
    <t>laufende Kosten</t>
  </si>
  <si>
    <t>Personalkosten</t>
  </si>
  <si>
    <t>Echt-Miete</t>
  </si>
  <si>
    <t>Nebenkosten</t>
  </si>
  <si>
    <t>ILV Miete</t>
  </si>
  <si>
    <t>EDV-Kosten</t>
  </si>
  <si>
    <t>Telefonkosten</t>
  </si>
  <si>
    <t>kleine Beschaffungen</t>
  </si>
  <si>
    <t>Bürobedarf</t>
  </si>
  <si>
    <t>Reisekosten</t>
  </si>
  <si>
    <t>Referentenhonorare</t>
  </si>
  <si>
    <t>Miete Kopierer</t>
  </si>
  <si>
    <t>Fortbildung</t>
  </si>
  <si>
    <t>Öffentlichkeitsarbeit</t>
  </si>
  <si>
    <t>Bücher, Zeitschriften</t>
  </si>
  <si>
    <t>sonstige Geschäftsaufwendungen</t>
  </si>
  <si>
    <t>Zuschuss</t>
  </si>
  <si>
    <t>Einnahmen</t>
  </si>
  <si>
    <t>Mieten (incl. Nebenkostenvorauszahlung)</t>
  </si>
  <si>
    <t>-Stadt (ILV) städt. Nutzungsanteil</t>
  </si>
  <si>
    <t>-Region (Miete aus Untervermietung)</t>
  </si>
  <si>
    <t>-Welthaus (Miete aus Untervermietung)</t>
  </si>
  <si>
    <t>-Weltladen (Miete aus Untervermietung)</t>
  </si>
  <si>
    <t>Personalkostenersätze</t>
  </si>
  <si>
    <t>Kosten ./. Einnahmen</t>
  </si>
  <si>
    <t>bereitgestellte Haushaltsmittel</t>
  </si>
  <si>
    <t>Flächen in m²</t>
  </si>
  <si>
    <t>EG</t>
  </si>
  <si>
    <t>1. OG</t>
  </si>
  <si>
    <t>Mietpreise</t>
  </si>
  <si>
    <t>Anmietpreis</t>
  </si>
  <si>
    <t>Vermietungspreis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</si>
</sst>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trike/>
      <sz val="12"/>
      <color rgb="FFFF0000"/>
      <name val="Arial"/>
      <family val="2"/>
    </font>
    <font>
      <strike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3" tint="0.39997558519241921"/>
      <name val="Arial"/>
      <family val="2"/>
    </font>
    <font>
      <b/>
      <sz val="14"/>
      <name val="Arial"/>
      <family val="2"/>
    </font>
    <font>
      <sz val="12"/>
      <color theme="9" tint="0.59999389629810485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0" xfId="0" applyFont="1"/>
    <xf numFmtId="0" fontId="3" fillId="0" borderId="4" xfId="0" applyFont="1" applyBorder="1"/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3" fillId="0" borderId="7" xfId="0" applyFont="1" applyBorder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wrapText="1"/>
    </xf>
    <xf numFmtId="0" fontId="4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 applyAlignment="1">
      <alignment wrapText="1"/>
    </xf>
    <xf numFmtId="0" fontId="5" fillId="0" borderId="4" xfId="0" applyFont="1" applyBorder="1"/>
    <xf numFmtId="0" fontId="3" fillId="0" borderId="5" xfId="0" applyFont="1" applyBorder="1"/>
    <xf numFmtId="0" fontId="3" fillId="0" borderId="6" xfId="0" applyFont="1" applyBorder="1" applyAlignment="1">
      <alignment wrapText="1"/>
    </xf>
    <xf numFmtId="44" fontId="3" fillId="0" borderId="5" xfId="2" applyFont="1" applyBorder="1"/>
    <xf numFmtId="44" fontId="3" fillId="0" borderId="6" xfId="2" applyFont="1" applyBorder="1" applyAlignment="1">
      <alignment wrapText="1"/>
    </xf>
    <xf numFmtId="0" fontId="3" fillId="0" borderId="4" xfId="0" quotePrefix="1" applyFont="1" applyBorder="1"/>
    <xf numFmtId="44" fontId="3" fillId="0" borderId="5" xfId="2" applyFont="1" applyFill="1" applyBorder="1"/>
    <xf numFmtId="44" fontId="6" fillId="0" borderId="5" xfId="2" applyFont="1" applyFill="1" applyBorder="1"/>
    <xf numFmtId="44" fontId="7" fillId="0" borderId="5" xfId="2" applyFont="1" applyFill="1" applyBorder="1"/>
    <xf numFmtId="44" fontId="8" fillId="0" borderId="5" xfId="2" applyFont="1" applyFill="1" applyBorder="1"/>
    <xf numFmtId="44" fontId="9" fillId="0" borderId="5" xfId="2" applyFont="1" applyFill="1" applyBorder="1"/>
    <xf numFmtId="44" fontId="9" fillId="0" borderId="6" xfId="2" applyFont="1" applyFill="1" applyBorder="1" applyAlignment="1">
      <alignment horizontal="center" wrapText="1"/>
    </xf>
    <xf numFmtId="0" fontId="6" fillId="0" borderId="4" xfId="0" applyFont="1" applyBorder="1"/>
    <xf numFmtId="44" fontId="5" fillId="0" borderId="5" xfId="2" applyFont="1" applyBorder="1"/>
    <xf numFmtId="44" fontId="5" fillId="0" borderId="6" xfId="2" applyFont="1" applyBorder="1" applyAlignment="1">
      <alignment wrapText="1"/>
    </xf>
    <xf numFmtId="0" fontId="3" fillId="0" borderId="4" xfId="0" applyFont="1" applyFill="1" applyBorder="1"/>
    <xf numFmtId="44" fontId="6" fillId="0" borderId="5" xfId="2" applyFont="1" applyBorder="1"/>
    <xf numFmtId="0" fontId="5" fillId="0" borderId="7" xfId="0" applyFont="1" applyBorder="1"/>
    <xf numFmtId="44" fontId="5" fillId="0" borderId="8" xfId="2" applyFont="1" applyBorder="1"/>
    <xf numFmtId="44" fontId="5" fillId="0" borderId="9" xfId="2" applyFont="1" applyBorder="1" applyAlignment="1">
      <alignment wrapText="1"/>
    </xf>
    <xf numFmtId="0" fontId="3" fillId="0" borderId="10" xfId="0" applyFont="1" applyBorder="1"/>
    <xf numFmtId="44" fontId="3" fillId="0" borderId="11" xfId="2" applyFont="1" applyBorder="1"/>
    <xf numFmtId="44" fontId="3" fillId="0" borderId="12" xfId="2" applyFont="1" applyBorder="1" applyAlignment="1">
      <alignment wrapText="1"/>
    </xf>
    <xf numFmtId="0" fontId="3" fillId="0" borderId="13" xfId="0" applyFont="1" applyBorder="1"/>
    <xf numFmtId="44" fontId="3" fillId="0" borderId="14" xfId="2" applyFont="1" applyBorder="1"/>
    <xf numFmtId="44" fontId="3" fillId="0" borderId="15" xfId="2" applyFont="1" applyBorder="1" applyAlignment="1">
      <alignment wrapText="1"/>
    </xf>
    <xf numFmtId="44" fontId="3" fillId="0" borderId="2" xfId="2" applyFont="1" applyFill="1" applyBorder="1"/>
    <xf numFmtId="44" fontId="3" fillId="0" borderId="3" xfId="2" applyFont="1" applyFill="1" applyBorder="1" applyAlignment="1">
      <alignment wrapText="1"/>
    </xf>
    <xf numFmtId="0" fontId="5" fillId="0" borderId="4" xfId="0" applyFont="1" applyFill="1" applyBorder="1"/>
    <xf numFmtId="44" fontId="3" fillId="0" borderId="6" xfId="2" applyFont="1" applyFill="1" applyBorder="1" applyAlignment="1">
      <alignment wrapText="1"/>
    </xf>
    <xf numFmtId="44" fontId="3" fillId="0" borderId="5" xfId="0" applyNumberFormat="1" applyFont="1" applyBorder="1"/>
    <xf numFmtId="44" fontId="3" fillId="0" borderId="16" xfId="2" applyFont="1" applyBorder="1"/>
    <xf numFmtId="0" fontId="10" fillId="0" borderId="5" xfId="0" applyFont="1" applyBorder="1" applyAlignment="1">
      <alignment wrapText="1"/>
    </xf>
    <xf numFmtId="44" fontId="3" fillId="0" borderId="17" xfId="2" applyFont="1" applyBorder="1"/>
    <xf numFmtId="0" fontId="5" fillId="0" borderId="7" xfId="0" applyFont="1" applyFill="1" applyBorder="1"/>
    <xf numFmtId="44" fontId="5" fillId="0" borderId="18" xfId="2" applyFont="1" applyFill="1" applyBorder="1"/>
    <xf numFmtId="44" fontId="5" fillId="0" borderId="8" xfId="2" applyFont="1" applyFill="1" applyBorder="1"/>
    <xf numFmtId="44" fontId="5" fillId="0" borderId="19" xfId="2" applyFont="1" applyFill="1" applyBorder="1"/>
    <xf numFmtId="44" fontId="5" fillId="0" borderId="9" xfId="2" applyFont="1" applyFill="1" applyBorder="1" applyAlignment="1">
      <alignment wrapText="1"/>
    </xf>
    <xf numFmtId="0" fontId="11" fillId="0" borderId="1" xfId="0" applyFont="1" applyFill="1" applyBorder="1"/>
    <xf numFmtId="44" fontId="12" fillId="0" borderId="2" xfId="2" applyFont="1" applyFill="1" applyBorder="1"/>
    <xf numFmtId="44" fontId="12" fillId="0" borderId="3" xfId="2" applyFont="1" applyFill="1" applyBorder="1" applyAlignment="1">
      <alignment wrapText="1"/>
    </xf>
    <xf numFmtId="0" fontId="9" fillId="0" borderId="5" xfId="0" applyFont="1" applyBorder="1" applyAlignment="1">
      <alignment wrapText="1"/>
    </xf>
    <xf numFmtId="0" fontId="3" fillId="0" borderId="14" xfId="0" applyFont="1" applyBorder="1"/>
    <xf numFmtId="0" fontId="1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5" fillId="0" borderId="8" xfId="0" applyFont="1" applyBorder="1"/>
    <xf numFmtId="44" fontId="5" fillId="0" borderId="8" xfId="0" applyNumberFormat="1" applyFont="1" applyBorder="1"/>
    <xf numFmtId="44" fontId="5" fillId="0" borderId="9" xfId="0" applyNumberFormat="1" applyFont="1" applyBorder="1"/>
    <xf numFmtId="0" fontId="3" fillId="0" borderId="20" xfId="0" applyFont="1" applyBorder="1"/>
    <xf numFmtId="0" fontId="3" fillId="0" borderId="21" xfId="0" applyFont="1" applyBorder="1"/>
    <xf numFmtId="44" fontId="3" fillId="0" borderId="21" xfId="0" applyNumberFormat="1" applyFont="1" applyBorder="1"/>
    <xf numFmtId="44" fontId="5" fillId="0" borderId="22" xfId="0" applyNumberFormat="1" applyFont="1" applyBorder="1"/>
    <xf numFmtId="0" fontId="3" fillId="0" borderId="11" xfId="0" applyFont="1" applyBorder="1"/>
    <xf numFmtId="44" fontId="3" fillId="0" borderId="11" xfId="0" applyNumberFormat="1" applyFont="1" applyBorder="1"/>
    <xf numFmtId="44" fontId="5" fillId="0" borderId="12" xfId="0" applyNumberFormat="1" applyFont="1" applyBorder="1"/>
    <xf numFmtId="0" fontId="5" fillId="0" borderId="5" xfId="0" applyFont="1" applyBorder="1"/>
    <xf numFmtId="44" fontId="5" fillId="0" borderId="5" xfId="0" applyNumberFormat="1" applyFont="1" applyBorder="1"/>
    <xf numFmtId="44" fontId="5" fillId="0" borderId="6" xfId="0" applyNumberFormat="1" applyFont="1" applyBorder="1"/>
    <xf numFmtId="0" fontId="3" fillId="0" borderId="8" xfId="0" applyFont="1" applyBorder="1"/>
    <xf numFmtId="0" fontId="3" fillId="0" borderId="9" xfId="0" applyFont="1" applyBorder="1" applyAlignment="1">
      <alignment wrapText="1"/>
    </xf>
    <xf numFmtId="0" fontId="4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5" fillId="0" borderId="10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43" fontId="3" fillId="0" borderId="5" xfId="1" applyFont="1" applyBorder="1"/>
    <xf numFmtId="43" fontId="3" fillId="0" borderId="6" xfId="1" applyFont="1" applyBorder="1" applyAlignment="1">
      <alignment wrapText="1"/>
    </xf>
    <xf numFmtId="43" fontId="5" fillId="0" borderId="8" xfId="1" applyFont="1" applyBorder="1"/>
    <xf numFmtId="43" fontId="5" fillId="0" borderId="9" xfId="1" applyFont="1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wrapText="1"/>
    </xf>
    <xf numFmtId="0" fontId="3" fillId="0" borderId="5" xfId="0" applyFont="1" applyBorder="1" applyAlignment="1">
      <alignment horizontal="center"/>
    </xf>
    <xf numFmtId="44" fontId="3" fillId="0" borderId="5" xfId="2" applyFont="1" applyBorder="1" applyAlignment="1">
      <alignment horizontal="center"/>
    </xf>
    <xf numFmtId="44" fontId="3" fillId="0" borderId="8" xfId="2" applyFont="1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wrapText="1"/>
    </xf>
  </cellXfs>
  <cellStyles count="3">
    <cellStyle name="Dezimal" xfId="1" builtinId="3"/>
    <cellStyle name="Standard" xfId="0" builtinId="0"/>
    <cellStyle name="Währung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workbookViewId="0"/>
  </sheetViews>
  <sheetFormatPr baseColWidth="10" defaultRowHeight="12.75"/>
  <cols>
    <col min="1" max="1" width="42.140625" customWidth="1"/>
    <col min="2" max="2" width="22.85546875" bestFit="1" customWidth="1"/>
    <col min="3" max="3" width="19" bestFit="1" customWidth="1"/>
    <col min="4" max="4" width="16" bestFit="1" customWidth="1"/>
    <col min="5" max="5" width="14.5703125" customWidth="1"/>
    <col min="6" max="6" width="19.140625" bestFit="1" customWidth="1"/>
    <col min="7" max="7" width="14.140625" bestFit="1" customWidth="1"/>
    <col min="8" max="8" width="16" style="99" bestFit="1" customWidth="1"/>
  </cols>
  <sheetData>
    <row r="1" spans="1:8" ht="18">
      <c r="A1" s="101" t="s">
        <v>0</v>
      </c>
    </row>
    <row r="2" spans="1:8" s="105" customFormat="1">
      <c r="A2" s="100"/>
      <c r="H2" s="106"/>
    </row>
    <row r="3" spans="1:8" ht="13.5" thickBot="1"/>
    <row r="4" spans="1:8" ht="18">
      <c r="A4" s="1"/>
      <c r="B4" s="103" t="s">
        <v>1</v>
      </c>
      <c r="C4" s="2" t="s">
        <v>2</v>
      </c>
      <c r="D4" s="2"/>
      <c r="E4" s="2"/>
      <c r="F4" s="102" t="s">
        <v>3</v>
      </c>
      <c r="G4" s="102" t="s">
        <v>4</v>
      </c>
      <c r="H4" s="104" t="s">
        <v>5</v>
      </c>
    </row>
    <row r="5" spans="1:8" ht="18">
      <c r="A5" s="5"/>
      <c r="B5" s="6"/>
      <c r="C5" s="7" t="s">
        <v>6</v>
      </c>
      <c r="D5" s="7"/>
      <c r="E5" s="8" t="s">
        <v>7</v>
      </c>
      <c r="F5" s="6"/>
      <c r="G5" s="6"/>
      <c r="H5" s="9"/>
    </row>
    <row r="6" spans="1:8" ht="18.75" thickBot="1">
      <c r="A6" s="10"/>
      <c r="B6" s="11"/>
      <c r="C6" s="12" t="s">
        <v>8</v>
      </c>
      <c r="D6" s="12">
        <v>23</v>
      </c>
      <c r="E6" s="11"/>
      <c r="F6" s="11"/>
      <c r="G6" s="11"/>
      <c r="H6" s="13"/>
    </row>
    <row r="7" spans="1:8" ht="18">
      <c r="A7" s="14" t="s">
        <v>9</v>
      </c>
      <c r="B7" s="15"/>
      <c r="C7" s="15"/>
      <c r="D7" s="15"/>
      <c r="E7" s="15"/>
      <c r="F7" s="15"/>
      <c r="G7" s="15"/>
      <c r="H7" s="16"/>
    </row>
    <row r="8" spans="1:8" s="4" customFormat="1" ht="15.75">
      <c r="A8" s="17"/>
      <c r="B8" s="18"/>
      <c r="C8" s="18"/>
      <c r="D8" s="18"/>
      <c r="E8" s="18"/>
      <c r="F8" s="18"/>
      <c r="G8" s="18"/>
      <c r="H8" s="19"/>
    </row>
    <row r="9" spans="1:8" s="4" customFormat="1" ht="15.75">
      <c r="A9" s="17" t="s">
        <v>10</v>
      </c>
      <c r="B9" s="18"/>
      <c r="C9" s="18"/>
      <c r="D9" s="18"/>
      <c r="E9" s="18"/>
      <c r="F9" s="18"/>
      <c r="G9" s="18"/>
      <c r="H9" s="19"/>
    </row>
    <row r="10" spans="1:8" ht="15">
      <c r="A10" s="5" t="s">
        <v>11</v>
      </c>
      <c r="B10" s="20">
        <v>195000</v>
      </c>
      <c r="C10" s="18"/>
      <c r="D10" s="20">
        <v>195000</v>
      </c>
      <c r="E10" s="20"/>
      <c r="F10" s="20"/>
      <c r="G10" s="20"/>
      <c r="H10" s="21"/>
    </row>
    <row r="11" spans="1:8" ht="15">
      <c r="A11" s="5" t="s">
        <v>12</v>
      </c>
      <c r="B11" s="20">
        <v>55250</v>
      </c>
      <c r="C11" s="18"/>
      <c r="D11" s="20">
        <v>55250</v>
      </c>
      <c r="E11" s="20"/>
      <c r="F11" s="20"/>
      <c r="G11" s="20"/>
      <c r="H11" s="21"/>
    </row>
    <row r="12" spans="1:8" ht="15">
      <c r="A12" s="5" t="s">
        <v>13</v>
      </c>
      <c r="B12" s="20"/>
      <c r="C12" s="18"/>
      <c r="D12" s="20"/>
      <c r="E12" s="20"/>
      <c r="F12" s="20"/>
      <c r="G12" s="20"/>
      <c r="H12" s="21"/>
    </row>
    <row r="13" spans="1:8" ht="15">
      <c r="A13" s="22" t="s">
        <v>14</v>
      </c>
      <c r="B13" s="20"/>
      <c r="C13" s="18"/>
      <c r="D13" s="23">
        <f>76800/2</f>
        <v>38400</v>
      </c>
      <c r="E13" s="24">
        <f>D13</f>
        <v>38400</v>
      </c>
      <c r="F13" s="23"/>
      <c r="G13" s="23"/>
      <c r="H13" s="21"/>
    </row>
    <row r="14" spans="1:8" ht="15">
      <c r="A14" s="22" t="s">
        <v>15</v>
      </c>
      <c r="B14" s="20"/>
      <c r="C14" s="18"/>
      <c r="D14" s="20"/>
      <c r="E14" s="23"/>
      <c r="F14" s="25"/>
      <c r="G14" s="26"/>
      <c r="H14" s="21"/>
    </row>
    <row r="15" spans="1:8" ht="15">
      <c r="A15" s="22" t="s">
        <v>16</v>
      </c>
      <c r="B15" s="20"/>
      <c r="C15" s="18"/>
      <c r="D15" s="20"/>
      <c r="E15" s="23"/>
      <c r="F15" s="26"/>
      <c r="G15" s="25"/>
      <c r="H15" s="21"/>
    </row>
    <row r="16" spans="1:8" ht="15">
      <c r="A16" s="5" t="s">
        <v>17</v>
      </c>
      <c r="B16" s="20">
        <v>10000</v>
      </c>
      <c r="C16" s="20"/>
      <c r="D16" s="20">
        <v>10000</v>
      </c>
      <c r="E16" s="23"/>
      <c r="F16" s="23"/>
      <c r="G16" s="27"/>
      <c r="H16" s="28"/>
    </row>
    <row r="17" spans="1:8" ht="15">
      <c r="A17" s="5" t="s">
        <v>18</v>
      </c>
      <c r="B17" s="23">
        <v>52000</v>
      </c>
      <c r="C17" s="18"/>
      <c r="D17" s="20"/>
      <c r="E17" s="20"/>
      <c r="F17" s="20"/>
      <c r="G17" s="20"/>
      <c r="H17" s="21"/>
    </row>
    <row r="18" spans="1:8" ht="15">
      <c r="A18" s="29" t="s">
        <v>19</v>
      </c>
      <c r="B18" s="20">
        <f>-SUM(B10:B17)+140000</f>
        <v>-172250</v>
      </c>
      <c r="C18" s="18"/>
      <c r="D18" s="20">
        <f>-B18</f>
        <v>172250</v>
      </c>
      <c r="E18" s="20"/>
      <c r="F18" s="20"/>
      <c r="G18" s="20"/>
      <c r="H18" s="21"/>
    </row>
    <row r="19" spans="1:8" ht="15">
      <c r="A19" s="29" t="s">
        <v>20</v>
      </c>
      <c r="B19" s="20"/>
      <c r="C19" s="18"/>
      <c r="D19" s="20">
        <f>-E19</f>
        <v>38400</v>
      </c>
      <c r="E19" s="20">
        <f>-E13</f>
        <v>-38400</v>
      </c>
      <c r="F19" s="20"/>
      <c r="G19" s="20"/>
      <c r="H19" s="21"/>
    </row>
    <row r="20" spans="1:8" ht="15.75">
      <c r="A20" s="17" t="s">
        <v>21</v>
      </c>
      <c r="B20" s="30">
        <f t="shared" ref="B20:E20" si="0">SUM(B10:B19)</f>
        <v>140000</v>
      </c>
      <c r="C20" s="30"/>
      <c r="D20" s="30">
        <f t="shared" si="0"/>
        <v>509300</v>
      </c>
      <c r="E20" s="30">
        <f t="shared" si="0"/>
        <v>0</v>
      </c>
      <c r="F20" s="30"/>
      <c r="G20" s="30"/>
      <c r="H20" s="31">
        <f>SUM(B20:G20)</f>
        <v>649300</v>
      </c>
    </row>
    <row r="21" spans="1:8" ht="15">
      <c r="A21" s="5"/>
      <c r="B21" s="20"/>
      <c r="C21" s="18"/>
      <c r="D21" s="20"/>
      <c r="E21" s="20"/>
      <c r="F21" s="20"/>
      <c r="G21" s="20"/>
      <c r="H21" s="21"/>
    </row>
    <row r="22" spans="1:8" ht="15.75">
      <c r="A22" s="17" t="s">
        <v>22</v>
      </c>
      <c r="B22" s="20"/>
      <c r="C22" s="18"/>
      <c r="D22" s="20"/>
      <c r="E22" s="20"/>
      <c r="F22" s="20"/>
      <c r="G22" s="20"/>
      <c r="H22" s="21"/>
    </row>
    <row r="23" spans="1:8" ht="15">
      <c r="A23" s="32" t="s">
        <v>23</v>
      </c>
      <c r="B23" s="20"/>
      <c r="C23" s="23">
        <v>15000</v>
      </c>
      <c r="D23" s="23"/>
      <c r="E23" s="33">
        <v>15000</v>
      </c>
      <c r="F23" s="20"/>
      <c r="G23" s="20"/>
      <c r="H23" s="21"/>
    </row>
    <row r="24" spans="1:8" ht="15">
      <c r="A24" s="5" t="s">
        <v>20</v>
      </c>
      <c r="B24" s="20"/>
      <c r="C24" s="20">
        <f>-E24</f>
        <v>15000</v>
      </c>
      <c r="D24" s="20"/>
      <c r="E24" s="33">
        <f>-E23</f>
        <v>-15000</v>
      </c>
      <c r="F24" s="20"/>
      <c r="G24" s="20"/>
      <c r="H24" s="21"/>
    </row>
    <row r="25" spans="1:8" ht="16.5" thickBot="1">
      <c r="A25" s="34" t="s">
        <v>21</v>
      </c>
      <c r="B25" s="35"/>
      <c r="C25" s="35">
        <f t="shared" ref="C25:E25" si="1">SUM(C23:C24)</f>
        <v>30000</v>
      </c>
      <c r="D25" s="35"/>
      <c r="E25" s="35">
        <f t="shared" si="1"/>
        <v>0</v>
      </c>
      <c r="F25" s="35"/>
      <c r="G25" s="35"/>
      <c r="H25" s="36">
        <f>SUM(B25:G25)</f>
        <v>30000</v>
      </c>
    </row>
    <row r="26" spans="1:8" ht="15">
      <c r="A26" s="37"/>
      <c r="B26" s="38"/>
      <c r="C26" s="38"/>
      <c r="D26" s="38"/>
      <c r="E26" s="38"/>
      <c r="F26" s="38"/>
      <c r="G26" s="38"/>
      <c r="H26" s="39"/>
    </row>
    <row r="27" spans="1:8" ht="15.75" thickBot="1">
      <c r="A27" s="40"/>
      <c r="B27" s="41"/>
      <c r="C27" s="41"/>
      <c r="D27" s="41"/>
      <c r="E27" s="41"/>
      <c r="F27" s="41"/>
      <c r="G27" s="41"/>
      <c r="H27" s="42"/>
    </row>
    <row r="28" spans="1:8" ht="18">
      <c r="A28" s="14" t="s">
        <v>24</v>
      </c>
      <c r="B28" s="43"/>
      <c r="C28" s="43"/>
      <c r="D28" s="43"/>
      <c r="E28" s="43"/>
      <c r="F28" s="43"/>
      <c r="G28" s="43"/>
      <c r="H28" s="44"/>
    </row>
    <row r="29" spans="1:8" s="4" customFormat="1" ht="15.75">
      <c r="A29" s="45"/>
      <c r="B29" s="23"/>
      <c r="C29" s="23"/>
      <c r="D29" s="23"/>
      <c r="E29" s="23"/>
      <c r="F29" s="23"/>
      <c r="G29" s="23"/>
      <c r="H29" s="46"/>
    </row>
    <row r="30" spans="1:8" ht="15">
      <c r="A30" s="5" t="s">
        <v>25</v>
      </c>
      <c r="B30" s="20"/>
      <c r="C30" s="20">
        <f>73600+(68100*0.5)</f>
        <v>107650</v>
      </c>
      <c r="D30" s="20"/>
      <c r="E30" s="20"/>
      <c r="F30" s="20"/>
      <c r="G30" s="20"/>
      <c r="H30" s="21"/>
    </row>
    <row r="31" spans="1:8" ht="15">
      <c r="A31" s="5" t="s">
        <v>26</v>
      </c>
      <c r="B31" s="20"/>
      <c r="C31" s="18"/>
      <c r="D31" s="20">
        <f>(SUM(C69:G69)*B75+SUM(C70:G70)*B76)*12</f>
        <v>93377.279999999999</v>
      </c>
      <c r="E31" s="20"/>
      <c r="F31" s="20"/>
      <c r="G31" s="20"/>
      <c r="H31" s="21"/>
    </row>
    <row r="32" spans="1:8" ht="15">
      <c r="A32" s="5" t="s">
        <v>27</v>
      </c>
      <c r="B32" s="20"/>
      <c r="C32" s="18"/>
      <c r="D32" s="23">
        <f>SUM(C69:G70)*B77*12</f>
        <v>27537.600000000002</v>
      </c>
      <c r="E32" s="20"/>
      <c r="F32" s="20"/>
      <c r="G32" s="20"/>
      <c r="H32" s="21"/>
    </row>
    <row r="33" spans="1:8" ht="15">
      <c r="A33" s="5" t="s">
        <v>28</v>
      </c>
      <c r="B33" s="20"/>
      <c r="C33" s="47">
        <f>D54</f>
        <v>21426.834000000003</v>
      </c>
      <c r="D33" s="20"/>
      <c r="E33" s="20"/>
      <c r="F33" s="20">
        <f>D56</f>
        <v>64069.811999999998</v>
      </c>
      <c r="G33" s="20"/>
      <c r="H33" s="21"/>
    </row>
    <row r="34" spans="1:8" ht="15">
      <c r="A34" s="5" t="s">
        <v>29</v>
      </c>
      <c r="B34" s="20"/>
      <c r="C34" s="20">
        <v>8000</v>
      </c>
      <c r="D34" s="20"/>
      <c r="E34" s="20"/>
      <c r="F34" s="20"/>
      <c r="G34" s="20"/>
      <c r="H34" s="21"/>
    </row>
    <row r="35" spans="1:8" ht="15">
      <c r="A35" s="5" t="s">
        <v>30</v>
      </c>
      <c r="B35" s="20"/>
      <c r="C35" s="20">
        <v>410</v>
      </c>
      <c r="D35" s="20"/>
      <c r="E35" s="20"/>
      <c r="F35" s="20"/>
      <c r="G35" s="20"/>
      <c r="H35" s="21"/>
    </row>
    <row r="36" spans="1:8" ht="15">
      <c r="A36" s="5" t="s">
        <v>31</v>
      </c>
      <c r="B36" s="20"/>
      <c r="C36" s="20">
        <v>1200</v>
      </c>
      <c r="D36" s="20"/>
      <c r="E36" s="20"/>
      <c r="F36" s="20"/>
      <c r="G36" s="20"/>
      <c r="H36" s="21"/>
    </row>
    <row r="37" spans="1:8" ht="15">
      <c r="A37" s="5" t="s">
        <v>32</v>
      </c>
      <c r="B37" s="20"/>
      <c r="C37" s="20">
        <v>400</v>
      </c>
      <c r="D37" s="20"/>
      <c r="E37" s="20"/>
      <c r="F37" s="20"/>
      <c r="G37" s="20"/>
      <c r="H37" s="21"/>
    </row>
    <row r="38" spans="1:8" ht="15">
      <c r="A38" s="5" t="s">
        <v>33</v>
      </c>
      <c r="B38" s="20"/>
      <c r="C38" s="20">
        <f>1.5*500</f>
        <v>750</v>
      </c>
      <c r="D38" s="20"/>
      <c r="E38" s="20"/>
      <c r="F38" s="20"/>
      <c r="G38" s="20"/>
      <c r="H38" s="21"/>
    </row>
    <row r="39" spans="1:8" ht="15">
      <c r="A39" s="5" t="s">
        <v>34</v>
      </c>
      <c r="B39" s="20"/>
      <c r="C39" s="20">
        <v>10000</v>
      </c>
      <c r="D39" s="20"/>
      <c r="E39" s="20"/>
      <c r="F39" s="20"/>
      <c r="G39" s="20"/>
      <c r="H39" s="21"/>
    </row>
    <row r="40" spans="1:8" ht="15">
      <c r="A40" s="5" t="s">
        <v>35</v>
      </c>
      <c r="B40" s="20"/>
      <c r="C40" s="20">
        <v>1000</v>
      </c>
      <c r="D40" s="20"/>
      <c r="E40" s="20"/>
      <c r="F40" s="20"/>
      <c r="G40" s="20"/>
      <c r="H40" s="21"/>
    </row>
    <row r="41" spans="1:8" ht="15">
      <c r="A41" s="5" t="s">
        <v>36</v>
      </c>
      <c r="B41" s="20"/>
      <c r="C41" s="20">
        <v>750</v>
      </c>
      <c r="D41" s="20"/>
      <c r="E41" s="20"/>
      <c r="F41" s="20"/>
      <c r="G41" s="20"/>
      <c r="H41" s="21"/>
    </row>
    <row r="42" spans="1:8" ht="15">
      <c r="A42" s="5" t="s">
        <v>37</v>
      </c>
      <c r="B42" s="20"/>
      <c r="C42" s="20">
        <v>2000</v>
      </c>
      <c r="D42" s="20"/>
      <c r="E42" s="20"/>
      <c r="F42" s="20"/>
      <c r="G42" s="20"/>
      <c r="H42" s="21"/>
    </row>
    <row r="43" spans="1:8" ht="15">
      <c r="A43" s="5" t="s">
        <v>38</v>
      </c>
      <c r="B43" s="20"/>
      <c r="C43" s="20">
        <v>500</v>
      </c>
      <c r="D43" s="20"/>
      <c r="E43" s="20"/>
      <c r="F43" s="20"/>
      <c r="G43" s="20"/>
      <c r="H43" s="21"/>
    </row>
    <row r="44" spans="1:8" ht="15">
      <c r="A44" s="5" t="s">
        <v>39</v>
      </c>
      <c r="B44" s="20"/>
      <c r="C44" s="20">
        <v>913</v>
      </c>
      <c r="D44" s="20"/>
      <c r="E44" s="20"/>
      <c r="F44" s="20"/>
      <c r="G44" s="20"/>
      <c r="H44" s="21"/>
    </row>
    <row r="45" spans="1:8" ht="15">
      <c r="A45" s="5"/>
      <c r="B45" s="20"/>
      <c r="C45" s="20"/>
      <c r="D45" s="20"/>
      <c r="E45" s="20"/>
      <c r="F45" s="20"/>
      <c r="G45" s="20"/>
      <c r="H45" s="21"/>
    </row>
    <row r="46" spans="1:8" ht="15">
      <c r="A46" s="5" t="s">
        <v>40</v>
      </c>
      <c r="B46" s="20"/>
      <c r="C46" s="41"/>
      <c r="D46" s="20"/>
      <c r="E46" s="20"/>
      <c r="F46" s="20">
        <f>100000-F33</f>
        <v>35930.188000000002</v>
      </c>
      <c r="G46" s="20"/>
      <c r="H46" s="21"/>
    </row>
    <row r="47" spans="1:8" ht="15.75">
      <c r="A47" s="5"/>
      <c r="B47" s="48"/>
      <c r="C47" s="49"/>
      <c r="D47" s="50"/>
      <c r="E47" s="20"/>
      <c r="F47" s="20"/>
      <c r="G47" s="20"/>
      <c r="H47" s="21"/>
    </row>
    <row r="48" spans="1:8" ht="16.5" thickBot="1">
      <c r="A48" s="51" t="s">
        <v>21</v>
      </c>
      <c r="B48" s="52"/>
      <c r="C48" s="53">
        <f>SUM(C30:C47)</f>
        <v>154999.834</v>
      </c>
      <c r="D48" s="54">
        <f>SUM(D30:D47)</f>
        <v>120914.88</v>
      </c>
      <c r="E48" s="53"/>
      <c r="F48" s="53">
        <f>SUM(F30:F47)</f>
        <v>100000</v>
      </c>
      <c r="G48" s="53"/>
      <c r="H48" s="55">
        <f>SUM(C48:G48)</f>
        <v>375914.71400000004</v>
      </c>
    </row>
    <row r="49" spans="1:8" ht="15">
      <c r="A49" s="37"/>
      <c r="B49" s="38"/>
      <c r="C49" s="38"/>
      <c r="D49" s="38"/>
      <c r="E49" s="38"/>
      <c r="F49" s="38"/>
      <c r="G49" s="38"/>
      <c r="H49" s="39"/>
    </row>
    <row r="50" spans="1:8" ht="15.75" thickBot="1">
      <c r="A50" s="40"/>
      <c r="B50" s="41"/>
      <c r="C50" s="41"/>
      <c r="D50" s="41"/>
      <c r="E50" s="41"/>
      <c r="F50" s="41"/>
      <c r="G50" s="41"/>
      <c r="H50" s="42"/>
    </row>
    <row r="51" spans="1:8" ht="18">
      <c r="A51" s="56" t="s">
        <v>41</v>
      </c>
      <c r="B51" s="57"/>
      <c r="C51" s="57"/>
      <c r="D51" s="57"/>
      <c r="E51" s="57"/>
      <c r="F51" s="57"/>
      <c r="G51" s="57"/>
      <c r="H51" s="58"/>
    </row>
    <row r="52" spans="1:8" s="4" customFormat="1" ht="15.75">
      <c r="A52" s="17"/>
      <c r="B52" s="20"/>
      <c r="C52" s="20"/>
      <c r="D52" s="20"/>
      <c r="E52" s="20"/>
      <c r="F52" s="20"/>
      <c r="G52" s="20"/>
      <c r="H52" s="21"/>
    </row>
    <row r="53" spans="1:8" ht="15">
      <c r="A53" s="5" t="s">
        <v>42</v>
      </c>
      <c r="B53" s="20"/>
      <c r="C53" s="20"/>
      <c r="D53" s="20"/>
      <c r="E53" s="20"/>
      <c r="F53" s="20"/>
      <c r="G53" s="20"/>
      <c r="H53" s="21"/>
    </row>
    <row r="54" spans="1:8" ht="15">
      <c r="A54" s="22" t="s">
        <v>43</v>
      </c>
      <c r="B54" s="20"/>
      <c r="C54" s="20"/>
      <c r="D54" s="20">
        <f>(((C69*B75)+(C70*B76))*12)+(C69+C70)*B77*12</f>
        <v>21426.834000000003</v>
      </c>
      <c r="E54" s="20"/>
      <c r="F54" s="20"/>
      <c r="G54" s="20"/>
      <c r="H54" s="21"/>
    </row>
    <row r="55" spans="1:8" ht="15">
      <c r="A55" s="22" t="s">
        <v>44</v>
      </c>
      <c r="B55" s="20"/>
      <c r="C55" s="18"/>
      <c r="D55" s="20">
        <f>((E69*C75)+(E70*C76)+((E69+E70)*C77))*12</f>
        <v>28376.633999999998</v>
      </c>
      <c r="E55" s="20"/>
      <c r="F55" s="20"/>
      <c r="G55" s="20"/>
      <c r="H55" s="21"/>
    </row>
    <row r="56" spans="1:8" ht="15">
      <c r="A56" s="22" t="s">
        <v>45</v>
      </c>
      <c r="B56" s="20"/>
      <c r="C56" s="18"/>
      <c r="D56" s="20">
        <f>((F69*C75)+(F70*C76)+((F69+F70)*C77))*12</f>
        <v>64069.811999999998</v>
      </c>
      <c r="E56" s="20"/>
      <c r="F56" s="20"/>
      <c r="G56" s="20"/>
      <c r="H56" s="21"/>
    </row>
    <row r="57" spans="1:8" ht="15">
      <c r="A57" s="22" t="s">
        <v>46</v>
      </c>
      <c r="B57" s="20"/>
      <c r="C57" s="59"/>
      <c r="D57" s="20">
        <f>((G69*C75)+(G69*C77))*12</f>
        <v>30004.800000000003</v>
      </c>
      <c r="E57" s="20"/>
      <c r="F57" s="20"/>
      <c r="G57" s="20"/>
      <c r="H57" s="21"/>
    </row>
    <row r="58" spans="1:8" ht="15">
      <c r="A58" s="5" t="s">
        <v>47</v>
      </c>
      <c r="B58" s="20"/>
      <c r="C58" s="23">
        <f>(140000+105000)/28*12</f>
        <v>105000</v>
      </c>
      <c r="D58" s="20"/>
      <c r="E58" s="20"/>
      <c r="F58" s="20"/>
      <c r="G58" s="20"/>
      <c r="H58" s="21"/>
    </row>
    <row r="59" spans="1:8" ht="15.75">
      <c r="A59" s="40"/>
      <c r="B59" s="60"/>
      <c r="C59" s="61"/>
      <c r="D59" s="60"/>
      <c r="E59" s="60"/>
      <c r="F59" s="60"/>
      <c r="G59" s="60"/>
      <c r="H59" s="62"/>
    </row>
    <row r="60" spans="1:8" ht="16.5" thickBot="1">
      <c r="A60" s="34" t="s">
        <v>21</v>
      </c>
      <c r="B60" s="63"/>
      <c r="C60" s="64">
        <f>SUM(C53:C59)</f>
        <v>105000</v>
      </c>
      <c r="D60" s="64">
        <f>SUM(D53:D59)</f>
        <v>143878.08000000002</v>
      </c>
      <c r="E60" s="63"/>
      <c r="F60" s="63"/>
      <c r="G60" s="63"/>
      <c r="H60" s="65">
        <f>SUM(C60:G60)</f>
        <v>248878.08000000002</v>
      </c>
    </row>
    <row r="61" spans="1:8" ht="16.5" thickBot="1">
      <c r="A61" s="66"/>
      <c r="B61" s="67"/>
      <c r="C61" s="68"/>
      <c r="D61" s="68"/>
      <c r="E61" s="67"/>
      <c r="F61" s="67"/>
      <c r="G61" s="67"/>
      <c r="H61" s="69"/>
    </row>
    <row r="62" spans="1:8" ht="15.75">
      <c r="A62" s="37"/>
      <c r="B62" s="70"/>
      <c r="C62" s="71"/>
      <c r="D62" s="71"/>
      <c r="E62" s="70"/>
      <c r="F62" s="70"/>
      <c r="G62" s="70"/>
      <c r="H62" s="72"/>
    </row>
    <row r="63" spans="1:8" ht="15.75">
      <c r="A63" s="17" t="s">
        <v>48</v>
      </c>
      <c r="B63" s="73"/>
      <c r="C63" s="74">
        <f>C48-C60</f>
        <v>49999.834000000003</v>
      </c>
      <c r="D63" s="74">
        <f t="shared" ref="D63:F63" si="2">D48-D60</f>
        <v>-22963.200000000012</v>
      </c>
      <c r="E63" s="74"/>
      <c r="F63" s="74">
        <f t="shared" si="2"/>
        <v>100000</v>
      </c>
      <c r="G63" s="73"/>
      <c r="H63" s="75">
        <f>SUM(C63:G63)</f>
        <v>127036.63399999999</v>
      </c>
    </row>
    <row r="64" spans="1:8" ht="15.75">
      <c r="A64" s="17"/>
      <c r="B64" s="73"/>
      <c r="C64" s="74"/>
      <c r="D64" s="74"/>
      <c r="E64" s="73"/>
      <c r="F64" s="73"/>
      <c r="G64" s="73"/>
      <c r="H64" s="75"/>
    </row>
    <row r="65" spans="1:8" ht="15.75">
      <c r="A65" s="17" t="s">
        <v>49</v>
      </c>
      <c r="B65" s="73"/>
      <c r="C65" s="74">
        <v>50000</v>
      </c>
      <c r="D65" s="74"/>
      <c r="E65" s="73"/>
      <c r="F65" s="30">
        <v>100000</v>
      </c>
      <c r="G65" s="73"/>
      <c r="H65" s="75">
        <f>SUM(C65:G65)</f>
        <v>150000</v>
      </c>
    </row>
    <row r="66" spans="1:8" ht="15.75" thickBot="1">
      <c r="A66" s="10"/>
      <c r="B66" s="76"/>
      <c r="C66" s="76"/>
      <c r="D66" s="76"/>
      <c r="E66" s="76"/>
      <c r="F66" s="76"/>
      <c r="G66" s="76"/>
      <c r="H66" s="77"/>
    </row>
    <row r="67" spans="1:8" ht="18">
      <c r="A67" s="78" t="s">
        <v>50</v>
      </c>
      <c r="B67" s="79"/>
      <c r="C67" s="80"/>
      <c r="D67" s="80"/>
      <c r="E67" s="80"/>
      <c r="F67" s="80"/>
      <c r="G67" s="80"/>
      <c r="H67" s="3"/>
    </row>
    <row r="68" spans="1:8" ht="15.75">
      <c r="A68" s="81"/>
      <c r="B68" s="82"/>
      <c r="C68" s="70"/>
      <c r="D68" s="70"/>
      <c r="E68" s="70"/>
      <c r="F68" s="70"/>
      <c r="G68" s="70"/>
      <c r="H68" s="83"/>
    </row>
    <row r="69" spans="1:8" ht="15">
      <c r="A69" s="5" t="s">
        <v>51</v>
      </c>
      <c r="B69" s="84"/>
      <c r="C69" s="84">
        <f>(132.4+45.8)/2</f>
        <v>89.1</v>
      </c>
      <c r="D69" s="84"/>
      <c r="E69" s="84">
        <f>C69</f>
        <v>89.1</v>
      </c>
      <c r="F69" s="84">
        <f>144.7-45.8</f>
        <v>98.899999999999991</v>
      </c>
      <c r="G69" s="84">
        <v>106.4</v>
      </c>
      <c r="H69" s="85">
        <f>SUM(C69:G69)</f>
        <v>383.5</v>
      </c>
    </row>
    <row r="70" spans="1:8" ht="15">
      <c r="A70" s="5" t="s">
        <v>52</v>
      </c>
      <c r="B70" s="84"/>
      <c r="C70" s="84">
        <f>28.97/2</f>
        <v>14.484999999999999</v>
      </c>
      <c r="D70" s="84"/>
      <c r="E70" s="84">
        <f>C70</f>
        <v>14.484999999999999</v>
      </c>
      <c r="F70" s="84">
        <v>161.22999999999999</v>
      </c>
      <c r="G70" s="84"/>
      <c r="H70" s="85">
        <f t="shared" ref="H70:H71" si="3">SUM(C70:G70)</f>
        <v>190.2</v>
      </c>
    </row>
    <row r="71" spans="1:8" ht="16.5" thickBot="1">
      <c r="A71" s="34" t="s">
        <v>21</v>
      </c>
      <c r="B71" s="86"/>
      <c r="C71" s="86">
        <f t="shared" ref="C71:G71" si="4">SUM(C69:C70)</f>
        <v>103.58499999999999</v>
      </c>
      <c r="D71" s="86"/>
      <c r="E71" s="86">
        <f t="shared" si="4"/>
        <v>103.58499999999999</v>
      </c>
      <c r="F71" s="86">
        <f t="shared" si="4"/>
        <v>260.13</v>
      </c>
      <c r="G71" s="86">
        <f t="shared" si="4"/>
        <v>106.4</v>
      </c>
      <c r="H71" s="87">
        <f t="shared" si="3"/>
        <v>573.69999999999993</v>
      </c>
    </row>
    <row r="72" spans="1:8" hidden="1">
      <c r="A72" s="88"/>
      <c r="B72" s="89"/>
      <c r="C72" s="89"/>
      <c r="D72" s="89"/>
      <c r="E72" s="89"/>
      <c r="F72" s="89"/>
      <c r="G72" s="89"/>
      <c r="H72" s="90"/>
    </row>
    <row r="73" spans="1:8" hidden="1">
      <c r="A73" s="91"/>
      <c r="B73" s="92"/>
      <c r="C73" s="92"/>
      <c r="D73" s="92"/>
      <c r="E73" s="92"/>
      <c r="F73" s="92"/>
      <c r="G73" s="92"/>
      <c r="H73" s="93"/>
    </row>
    <row r="74" spans="1:8" ht="15.75" hidden="1">
      <c r="A74" s="17" t="s">
        <v>53</v>
      </c>
      <c r="B74" s="94" t="s">
        <v>54</v>
      </c>
      <c r="C74" s="94" t="s">
        <v>55</v>
      </c>
      <c r="D74" s="92"/>
      <c r="E74" s="92"/>
      <c r="F74" s="92"/>
      <c r="G74" s="92"/>
      <c r="H74" s="93"/>
    </row>
    <row r="75" spans="1:8" ht="15" hidden="1">
      <c r="A75" s="5" t="s">
        <v>51</v>
      </c>
      <c r="B75" s="95">
        <v>13</v>
      </c>
      <c r="C75" s="95">
        <v>19.5</v>
      </c>
      <c r="D75" s="92"/>
      <c r="E75" s="92"/>
      <c r="F75" s="92"/>
      <c r="G75" s="92"/>
      <c r="H75" s="93"/>
    </row>
    <row r="76" spans="1:8" ht="15" hidden="1">
      <c r="A76" s="5" t="s">
        <v>52</v>
      </c>
      <c r="B76" s="95">
        <v>14.7</v>
      </c>
      <c r="C76" s="95">
        <v>14.7</v>
      </c>
      <c r="D76" s="92"/>
      <c r="E76" s="92"/>
      <c r="F76" s="92"/>
      <c r="G76" s="92"/>
      <c r="H76" s="93"/>
    </row>
    <row r="77" spans="1:8" ht="15.75" hidden="1" thickBot="1">
      <c r="A77" s="10" t="s">
        <v>27</v>
      </c>
      <c r="B77" s="96">
        <v>4</v>
      </c>
      <c r="C77" s="96">
        <v>4</v>
      </c>
      <c r="D77" s="97"/>
      <c r="E77" s="97"/>
      <c r="F77" s="97"/>
      <c r="G77" s="97"/>
      <c r="H77" s="98"/>
    </row>
  </sheetData>
  <mergeCells count="2">
    <mergeCell ref="C4:E4"/>
    <mergeCell ref="C5:D5"/>
  </mergeCells>
  <pageMargins left="0.70866141732283472" right="0.70866141732283472" top="0.78740157480314965" bottom="0.78740157480314965" header="0.31496062992125984" footer="0.15748031496062992"/>
  <pageSetup paperSize="9" scale="54" orientation="portrait" r:id="rId1"/>
  <headerFooter>
    <oddHeader>&amp;RAnlage 1 zu GRDrs 321/2014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Landeshauptstadt Stuttgart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u101031</dc:creator>
  <cp:lastModifiedBy>u101031</cp:lastModifiedBy>
  <cp:lastPrinted>2014-05-15T11:04:30Z</cp:lastPrinted>
  <dcterms:created xsi:type="dcterms:W3CDTF">2014-05-15T11:00:42Z</dcterms:created>
  <dcterms:modified xsi:type="dcterms:W3CDTF">2014-05-15T11:06:30Z</dcterms:modified>
</cp:coreProperties>
</file>