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0" yWindow="0" windowWidth="24048" windowHeight="9756"/>
  </bookViews>
  <sheets>
    <sheet name="Schema2018" sheetId="1" r:id="rId1"/>
  </sheets>
  <externalReferences>
    <externalReference r:id="rId2"/>
  </externalReferences>
  <definedNames>
    <definedName name="_xlnm.Print_Area" localSheetId="0">Schema2018!$1:$1048576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I6" i="1" s="1"/>
  <c r="K7" i="1"/>
  <c r="M7" i="1"/>
  <c r="D8" i="1"/>
  <c r="P6" i="1" s="1"/>
  <c r="D9" i="1"/>
  <c r="K27" i="1" s="1"/>
  <c r="H9" i="1"/>
  <c r="O9" i="1"/>
  <c r="D10" i="1"/>
  <c r="P27" i="1" s="1"/>
  <c r="I39" i="1"/>
  <c r="M39" i="1"/>
  <c r="P39" i="1"/>
  <c r="D43" i="1"/>
  <c r="M13" i="1" s="1"/>
  <c r="F43" i="1"/>
  <c r="P13" i="1" s="1"/>
  <c r="M47" i="1"/>
  <c r="I48" i="1"/>
  <c r="P54" i="1"/>
  <c r="J59" i="1"/>
  <c r="P63" i="1"/>
  <c r="O12" i="1" l="1"/>
  <c r="P16" i="1" s="1"/>
  <c r="P43" i="1" s="1"/>
  <c r="O53" i="1" s="1"/>
  <c r="O56" i="1" s="1"/>
  <c r="I12" i="1"/>
  <c r="D46" i="1" s="1"/>
  <c r="L5" i="1"/>
  <c r="K22" i="1"/>
  <c r="K31" i="1" s="1"/>
  <c r="M16" i="1"/>
  <c r="F46" i="1" s="1"/>
  <c r="I16" i="1" l="1"/>
  <c r="I32" i="1"/>
  <c r="I35" i="1"/>
  <c r="I42" i="1" s="1"/>
  <c r="L32" i="1"/>
  <c r="M35" i="1" s="1"/>
  <c r="M43" i="1" s="1"/>
  <c r="L18" i="1"/>
  <c r="L49" i="1" l="1"/>
  <c r="L50" i="1" s="1"/>
  <c r="L53" i="1"/>
  <c r="L56" i="1" s="1"/>
  <c r="O49" i="1"/>
  <c r="H53" i="1"/>
  <c r="I44" i="1"/>
  <c r="H50" i="1" s="1"/>
  <c r="H51" i="1" s="1"/>
  <c r="P53" i="1" l="1"/>
  <c r="H56" i="1"/>
  <c r="L63" i="1"/>
  <c r="P62" i="1"/>
  <c r="P56" i="1" l="1"/>
  <c r="H63" i="1"/>
  <c r="J58" i="1"/>
  <c r="J60" i="1" s="1"/>
  <c r="P60" i="1" s="1"/>
  <c r="P65" i="1" s="1"/>
  <c r="P61" i="1"/>
</calcChain>
</file>

<file path=xl/comments1.xml><?xml version="1.0" encoding="utf-8"?>
<comments xmlns="http://schemas.openxmlformats.org/spreadsheetml/2006/main">
  <authors>
    <author>u660k08</author>
  </authors>
  <commentList>
    <comment ref="I43" authorId="0" shapeId="0">
      <text>
        <r>
          <rPr>
            <b/>
            <sz val="9"/>
            <color indexed="81"/>
            <rFont val="Tahoma"/>
            <family val="2"/>
          </rPr>
          <t>u660k08:</t>
        </r>
        <r>
          <rPr>
            <sz val="9"/>
            <color indexed="81"/>
            <rFont val="Tahoma"/>
            <family val="2"/>
          </rPr>
          <t xml:space="preserve">
Lt. Liste von Hrn. Oswald</t>
        </r>
      </text>
    </comment>
  </commentList>
</comments>
</file>

<file path=xl/sharedStrings.xml><?xml version="1.0" encoding="utf-8"?>
<sst xmlns="http://schemas.openxmlformats.org/spreadsheetml/2006/main" count="104" uniqueCount="83">
  <si>
    <t>nach HGB</t>
  </si>
  <si>
    <t>Jahresergebnis</t>
  </si>
  <si>
    <t>Unterdeck. NW</t>
  </si>
  <si>
    <t>(Verbindlichkeit)</t>
  </si>
  <si>
    <t>Kostenüberd.</t>
  </si>
  <si>
    <t>Überdeck. NW</t>
  </si>
  <si>
    <t xml:space="preserve">Zuführung </t>
  </si>
  <si>
    <t>Tats. Zinsaufwand:</t>
  </si>
  <si>
    <t>Überdeck. SW</t>
  </si>
  <si>
    <t>Kalk. Zinsaufwand:</t>
  </si>
  <si>
    <t>Zinsdifferenz</t>
  </si>
  <si>
    <t>Ergebnis Gebührennachkalkulation</t>
  </si>
  <si>
    <t>Zinssatz:</t>
  </si>
  <si>
    <t>Differenz</t>
  </si>
  <si>
    <t>gebucht</t>
  </si>
  <si>
    <t>errechnet</t>
  </si>
  <si>
    <t>€/m³</t>
  </si>
  <si>
    <t>€/m²</t>
  </si>
  <si>
    <t>"Eigenwasser" in m³</t>
  </si>
  <si>
    <t>Gebührenfähiger Aufwand:</t>
  </si>
  <si>
    <t>insgesamt in m²</t>
  </si>
  <si>
    <t>Frischwasser +</t>
  </si>
  <si>
    <t>Niederschlagswassergebühr</t>
  </si>
  <si>
    <t>Schmutzwasserentgelt</t>
  </si>
  <si>
    <t>:</t>
  </si>
  <si>
    <t xml:space="preserve">   Kosten SW : Kosten pr. RW=</t>
  </si>
  <si>
    <t>Gebührenfähige Gesamtkosten</t>
  </si>
  <si>
    <t>Starkverschm.zu.</t>
  </si>
  <si>
    <t xml:space="preserve">   Priv. Fl. : Str. Fl.=</t>
  </si>
  <si>
    <t>Kosten Straßenentwässerung</t>
  </si>
  <si>
    <t>Kosten privates Niederschlagswasser</t>
  </si>
  <si>
    <t>Kosten Regenwasser</t>
  </si>
  <si>
    <t>Kosten Schmutzwasser</t>
  </si>
  <si>
    <t xml:space="preserve">  SW:RW=</t>
  </si>
  <si>
    <t>Kosten Klärwerke (auf Basis externes Gutachten)</t>
  </si>
  <si>
    <t>Kostenunterdeckung</t>
  </si>
  <si>
    <t>ausgleichsrückstellung</t>
  </si>
  <si>
    <t>Direkte Kosten</t>
  </si>
  <si>
    <t xml:space="preserve">Dir. Kosten zuzüglich Nachholung </t>
  </si>
  <si>
    <t>Dir. Kosten abzüglich Gebühren-</t>
  </si>
  <si>
    <t xml:space="preserve">   SW:RW=</t>
  </si>
  <si>
    <t>Kosten Kanalnetz (auf Basis externes Gutachten)</t>
  </si>
  <si>
    <t>Verteilungsdaten</t>
  </si>
  <si>
    <t>Gesamtkosten pr. Entwässerung</t>
  </si>
  <si>
    <t>(Flächenermittlung durch Tiefbauamt -Straßendatenbank-)</t>
  </si>
  <si>
    <t>m²</t>
  </si>
  <si>
    <t>Öffentliche Flächen</t>
  </si>
  <si>
    <t>(Flächenermittlung durch LHS)</t>
  </si>
  <si>
    <t>Vorfluterpauschale</t>
  </si>
  <si>
    <t>Kanalbeiträge</t>
  </si>
  <si>
    <t>Private Flächen</t>
  </si>
  <si>
    <t>Abzugskapital</t>
  </si>
  <si>
    <t>m³</t>
  </si>
  <si>
    <t>Frischwasser + Eigenwasser etc.</t>
  </si>
  <si>
    <t>€</t>
  </si>
  <si>
    <t xml:space="preserve">    - Stadtm.amt</t>
  </si>
  <si>
    <t xml:space="preserve">private Entwässerung </t>
  </si>
  <si>
    <t xml:space="preserve">wässerung </t>
  </si>
  <si>
    <t>Gesamtkosten</t>
  </si>
  <si>
    <t>Direkte Kosten Straßenent-</t>
  </si>
  <si>
    <t>Nachholung Kostenunt.deck. NW</t>
  </si>
  <si>
    <t>Geb.ausgleichsrückstellung NW</t>
  </si>
  <si>
    <t>Stadtm.amt)</t>
  </si>
  <si>
    <t>schlagswasser (Steueramt,</t>
  </si>
  <si>
    <t>Kosten Straßenfläche</t>
  </si>
  <si>
    <t>Kosten privates Regenwasser</t>
  </si>
  <si>
    <t>Direkte Kosten privates Nieder-</t>
  </si>
  <si>
    <t>Nachholung Kostenunt.deck. SW</t>
  </si>
  <si>
    <t>Geb.ausgleichsrückstellung SW</t>
  </si>
  <si>
    <t>Kosten insgesamt:</t>
  </si>
  <si>
    <t>(EnBW-Entgelt)</t>
  </si>
  <si>
    <t>Regenwasser</t>
  </si>
  <si>
    <t>Schmutzwasser</t>
  </si>
  <si>
    <t>Direkte Kosten Schmutzwasser</t>
  </si>
  <si>
    <t>Abzugskapital Vorfluterpauschale</t>
  </si>
  <si>
    <t>Abzugskapital Kanalbeiträge</t>
  </si>
  <si>
    <t>Kosten Klärwerk</t>
  </si>
  <si>
    <t>Kosten Kanalnetz</t>
  </si>
  <si>
    <t>insgesamt:</t>
  </si>
  <si>
    <t>Leistungsdaten</t>
  </si>
  <si>
    <t>und der Kosten der Straßenentwässerung für 2018</t>
  </si>
  <si>
    <t>Ermittlung des Schmutzwasserentgelts, der Niederschlagswassergebühr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</si>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</sst>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€&quot;"/>
    <numFmt numFmtId="165" formatCode="#,##0\ &quot;€&quot;"/>
    <numFmt numFmtId="166" formatCode="0.0%"/>
  </numFmts>
  <fonts count="14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165" fontId="3" fillId="0" borderId="1" xfId="1" applyNumberFormat="1" applyFont="1" applyBorder="1"/>
    <xf numFmtId="0" fontId="3" fillId="0" borderId="0" xfId="1" applyFont="1" applyAlignment="1">
      <alignment horizontal="center"/>
    </xf>
    <xf numFmtId="10" fontId="3" fillId="0" borderId="0" xfId="1" applyNumberFormat="1" applyFont="1" applyBorder="1"/>
    <xf numFmtId="165" fontId="3" fillId="0" borderId="0" xfId="1" applyNumberFormat="1" applyFont="1"/>
    <xf numFmtId="3" fontId="3" fillId="0" borderId="0" xfId="1" applyNumberFormat="1" applyFont="1"/>
    <xf numFmtId="10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3" fontId="3" fillId="0" borderId="0" xfId="1" applyNumberFormat="1" applyFont="1" applyAlignment="1">
      <alignment horizontal="center"/>
    </xf>
    <xf numFmtId="0" fontId="5" fillId="0" borderId="0" xfId="1" applyFont="1"/>
    <xf numFmtId="166" fontId="5" fillId="0" borderId="0" xfId="1" applyNumberFormat="1" applyFont="1"/>
    <xf numFmtId="164" fontId="1" fillId="0" borderId="0" xfId="1" applyNumberFormat="1" applyAlignment="1">
      <alignment horizontal="center"/>
    </xf>
    <xf numFmtId="164" fontId="3" fillId="0" borderId="1" xfId="1" applyNumberFormat="1" applyFont="1" applyBorder="1"/>
    <xf numFmtId="3" fontId="3" fillId="0" borderId="1" xfId="1" applyNumberFormat="1" applyFont="1" applyBorder="1"/>
    <xf numFmtId="0" fontId="3" fillId="0" borderId="1" xfId="1" applyFont="1" applyBorder="1"/>
    <xf numFmtId="0" fontId="1" fillId="0" borderId="3" xfId="1" applyFill="1" applyBorder="1"/>
    <xf numFmtId="0" fontId="1" fillId="0" borderId="4" xfId="1" applyFill="1" applyBorder="1"/>
    <xf numFmtId="166" fontId="5" fillId="0" borderId="0" xfId="1" applyNumberFormat="1" applyFont="1" applyAlignment="1">
      <alignment horizontal="left"/>
    </xf>
    <xf numFmtId="0" fontId="1" fillId="0" borderId="3" xfId="1" applyBorder="1"/>
    <xf numFmtId="2" fontId="1" fillId="0" borderId="4" xfId="1" applyNumberFormat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0" xfId="1" applyBorder="1"/>
    <xf numFmtId="164" fontId="3" fillId="0" borderId="0" xfId="1" applyNumberFormat="1" applyFont="1" applyBorder="1"/>
    <xf numFmtId="0" fontId="1" fillId="0" borderId="5" xfId="1" applyBorder="1"/>
    <xf numFmtId="0" fontId="1" fillId="0" borderId="6" xfId="1" applyBorder="1"/>
    <xf numFmtId="3" fontId="1" fillId="0" borderId="5" xfId="1" applyNumberFormat="1" applyFont="1" applyFill="1" applyBorder="1"/>
    <xf numFmtId="0" fontId="1" fillId="0" borderId="6" xfId="1" applyFont="1" applyFill="1" applyBorder="1"/>
    <xf numFmtId="3" fontId="1" fillId="0" borderId="0" xfId="1" applyNumberFormat="1" applyFont="1" applyBorder="1"/>
    <xf numFmtId="3" fontId="1" fillId="0" borderId="5" xfId="1" applyNumberFormat="1" applyFill="1" applyBorder="1"/>
    <xf numFmtId="0" fontId="3" fillId="0" borderId="0" xfId="1" applyFont="1" applyBorder="1"/>
    <xf numFmtId="3" fontId="1" fillId="0" borderId="5" xfId="1" applyNumberFormat="1" applyFont="1" applyBorder="1"/>
    <xf numFmtId="0" fontId="1" fillId="0" borderId="7" xfId="1" applyBorder="1"/>
    <xf numFmtId="0" fontId="1" fillId="0" borderId="8" xfId="1" applyFont="1" applyBorder="1"/>
    <xf numFmtId="0" fontId="1" fillId="0" borderId="7" xfId="1" applyFill="1" applyBorder="1"/>
    <xf numFmtId="0" fontId="1" fillId="0" borderId="8" xfId="1" applyFont="1" applyFill="1" applyBorder="1"/>
    <xf numFmtId="10" fontId="1" fillId="0" borderId="0" xfId="1" applyNumberFormat="1" applyFont="1" applyAlignment="1">
      <alignment horizontal="center"/>
    </xf>
    <xf numFmtId="0" fontId="1" fillId="0" borderId="0" xfId="1" applyFont="1"/>
    <xf numFmtId="10" fontId="1" fillId="0" borderId="0" xfId="1" applyNumberFormat="1"/>
    <xf numFmtId="164" fontId="1" fillId="0" borderId="3" xfId="1" applyNumberFormat="1" applyBorder="1"/>
    <xf numFmtId="0" fontId="1" fillId="0" borderId="4" xfId="1" applyBorder="1"/>
    <xf numFmtId="164" fontId="1" fillId="0" borderId="3" xfId="1" applyNumberFormat="1" applyFill="1" applyBorder="1"/>
    <xf numFmtId="0" fontId="1" fillId="0" borderId="6" xfId="1" applyFont="1" applyBorder="1"/>
    <xf numFmtId="0" fontId="1" fillId="0" borderId="8" xfId="1" applyBorder="1"/>
    <xf numFmtId="164" fontId="1" fillId="0" borderId="5" xfId="1" applyNumberFormat="1" applyBorder="1"/>
    <xf numFmtId="10" fontId="1" fillId="0" borderId="0" xfId="1" applyNumberFormat="1" applyAlignment="1">
      <alignment horizontal="left"/>
    </xf>
    <xf numFmtId="0" fontId="1" fillId="0" borderId="0" xfId="1" applyNumberFormat="1"/>
    <xf numFmtId="0" fontId="6" fillId="0" borderId="0" xfId="1" applyFont="1"/>
    <xf numFmtId="164" fontId="1" fillId="0" borderId="0" xfId="1" applyNumberFormat="1" applyFill="1" applyBorder="1"/>
    <xf numFmtId="0" fontId="1" fillId="0" borderId="0" xfId="1" applyFont="1" applyBorder="1"/>
    <xf numFmtId="164" fontId="1" fillId="0" borderId="7" xfId="1" applyNumberFormat="1" applyFill="1" applyBorder="1"/>
    <xf numFmtId="0" fontId="1" fillId="0" borderId="0" xfId="1" applyFill="1" applyBorder="1"/>
    <xf numFmtId="10" fontId="1" fillId="0" borderId="0" xfId="1" applyNumberFormat="1" applyBorder="1"/>
    <xf numFmtId="0" fontId="1" fillId="0" borderId="4" xfId="1" applyFont="1" applyFill="1" applyBorder="1"/>
    <xf numFmtId="3" fontId="1" fillId="0" borderId="0" xfId="1" applyNumberFormat="1" applyFill="1" applyBorder="1" applyAlignment="1">
      <alignment horizontal="right"/>
    </xf>
    <xf numFmtId="0" fontId="7" fillId="0" borderId="0" xfId="1" applyFont="1"/>
    <xf numFmtId="4" fontId="1" fillId="0" borderId="0" xfId="1" applyNumberFormat="1"/>
    <xf numFmtId="3" fontId="1" fillId="0" borderId="0" xfId="1" applyNumberFormat="1" applyFill="1" applyBorder="1"/>
    <xf numFmtId="3" fontId="8" fillId="0" borderId="0" xfId="1" applyNumberFormat="1" applyFont="1" applyFill="1" applyBorder="1" applyAlignment="1">
      <alignment horizontal="right"/>
    </xf>
    <xf numFmtId="164" fontId="1" fillId="0" borderId="0" xfId="1" applyNumberFormat="1" applyBorder="1"/>
    <xf numFmtId="4" fontId="1" fillId="0" borderId="0" xfId="1" applyNumberFormat="1" applyBorder="1"/>
    <xf numFmtId="0" fontId="1" fillId="0" borderId="2" xfId="1" applyFill="1" applyBorder="1"/>
    <xf numFmtId="164" fontId="1" fillId="2" borderId="3" xfId="1" applyNumberFormat="1" applyFill="1" applyBorder="1"/>
    <xf numFmtId="0" fontId="1" fillId="2" borderId="4" xfId="1" applyFill="1" applyBorder="1"/>
    <xf numFmtId="0" fontId="1" fillId="2" borderId="6" xfId="1" applyFont="1" applyFill="1" applyBorder="1"/>
    <xf numFmtId="0" fontId="1" fillId="0" borderId="0" xfId="1" applyFont="1" applyAlignment="1">
      <alignment horizontal="left"/>
    </xf>
    <xf numFmtId="0" fontId="1" fillId="0" borderId="0" xfId="1" applyAlignment="1">
      <alignment horizontal="right"/>
    </xf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164" fontId="1" fillId="2" borderId="8" xfId="1" applyNumberFormat="1" applyFill="1" applyBorder="1"/>
    <xf numFmtId="0" fontId="1" fillId="2" borderId="8" xfId="1" applyFont="1" applyFill="1" applyBorder="1"/>
    <xf numFmtId="0" fontId="1" fillId="0" borderId="0" xfId="1" applyFill="1"/>
    <xf numFmtId="10" fontId="1" fillId="0" borderId="0" xfId="1" applyNumberFormat="1" applyBorder="1" applyAlignment="1">
      <alignment horizontal="left"/>
    </xf>
    <xf numFmtId="0" fontId="1" fillId="0" borderId="0" xfId="1" applyFont="1" applyFill="1" applyBorder="1"/>
    <xf numFmtId="164" fontId="1" fillId="0" borderId="0" xfId="1" applyNumberFormat="1"/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0" fontId="1" fillId="0" borderId="0" xfId="1" applyNumberFormat="1" applyFont="1" applyAlignment="1">
      <alignment horizontal="left"/>
    </xf>
    <xf numFmtId="10" fontId="1" fillId="0" borderId="0" xfId="1" applyNumberFormat="1" applyFont="1"/>
    <xf numFmtId="0" fontId="3" fillId="0" borderId="4" xfId="1" applyFont="1" applyBorder="1"/>
    <xf numFmtId="0" fontId="9" fillId="0" borderId="8" xfId="1" applyFont="1" applyBorder="1"/>
    <xf numFmtId="0" fontId="1" fillId="0" borderId="0" xfId="1" applyFont="1" applyAlignment="1">
      <alignment vertical="center"/>
    </xf>
    <xf numFmtId="10" fontId="1" fillId="0" borderId="0" xfId="1" applyNumberFormat="1" applyAlignment="1">
      <alignment horizontal="right"/>
    </xf>
    <xf numFmtId="9" fontId="1" fillId="0" borderId="0" xfId="1" applyNumberFormat="1" applyAlignment="1">
      <alignment horizontal="right"/>
    </xf>
    <xf numFmtId="3" fontId="1" fillId="0" borderId="0" xfId="1" applyNumberFormat="1"/>
    <xf numFmtId="0" fontId="10" fillId="0" borderId="0" xfId="1" applyFont="1"/>
    <xf numFmtId="0" fontId="9" fillId="0" borderId="0" xfId="1" applyFont="1"/>
    <xf numFmtId="0" fontId="8" fillId="0" borderId="0" xfId="1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166" fontId="9" fillId="0" borderId="0" xfId="1" applyNumberFormat="1" applyFont="1"/>
    <xf numFmtId="0" fontId="0" fillId="0" borderId="0" xfId="0" applyAlignment="1">
      <alignment horizontal="right"/>
    </xf>
    <xf numFmtId="0" fontId="9" fillId="0" borderId="0" xfId="1" applyFont="1" applyAlignment="1">
      <alignment horizontal="center"/>
    </xf>
    <xf numFmtId="0" fontId="2" fillId="0" borderId="0" xfId="1" applyFont="1"/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3" fontId="1" fillId="0" borderId="0" xfId="1" applyNumberFormat="1" applyFont="1" applyFill="1" applyBorder="1" applyAlignment="1">
      <alignment horizontal="left"/>
    </xf>
    <xf numFmtId="10" fontId="1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1" applyFont="1" applyBorder="1" applyAlignment="1">
      <alignment horizontal="center"/>
    </xf>
    <xf numFmtId="0" fontId="0" fillId="0" borderId="2" xfId="0" applyBorder="1" applyAlignment="1"/>
    <xf numFmtId="0" fontId="1" fillId="0" borderId="0" xfId="1" applyFont="1" applyAlignment="1">
      <alignment horizontal="center"/>
    </xf>
    <xf numFmtId="164" fontId="1" fillId="0" borderId="0" xfId="1" applyNumberForma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1" applyNumberForma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</cellXfs>
  <cellStyles count="2">
    <cellStyle name="Standard" xfId="0" builtinId="0"/>
    <cellStyle name="Standard_Berechnung gebührenfähige Gemeinkos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755374</xdr:colOff>
      <xdr:row>12</xdr:row>
      <xdr:rowOff>0</xdr:rowOff>
    </xdr:from>
    <xdr:to>
      <xdr:col>13</xdr:col>
      <xdr:colOff>381663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106108" y="2289976"/>
          <a:ext cx="405517" cy="3816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174929</xdr:colOff>
      <xdr:row>15</xdr:row>
      <xdr:rowOff>151075</xdr:rowOff>
    </xdr:from>
    <xdr:to>
      <xdr:col>11</xdr:col>
      <xdr:colOff>914400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967207" y="3013545"/>
          <a:ext cx="1383527" cy="61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71562</xdr:colOff>
      <xdr:row>27</xdr:row>
      <xdr:rowOff>7951</xdr:rowOff>
    </xdr:from>
    <xdr:to>
      <xdr:col>10</xdr:col>
      <xdr:colOff>71562</xdr:colOff>
      <xdr:row>28</xdr:row>
      <xdr:rowOff>151075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863840" y="5160396"/>
          <a:ext cx="0" cy="333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7951</xdr:colOff>
      <xdr:row>16</xdr:row>
      <xdr:rowOff>0</xdr:rowOff>
    </xdr:from>
    <xdr:to>
      <xdr:col>15</xdr:col>
      <xdr:colOff>7951</xdr:colOff>
      <xdr:row>24</xdr:row>
      <xdr:rowOff>15903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1696368" y="3053301"/>
          <a:ext cx="0" cy="15425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1033670</xdr:colOff>
      <xdr:row>26</xdr:row>
      <xdr:rowOff>151075</xdr:rowOff>
    </xdr:from>
    <xdr:to>
      <xdr:col>15</xdr:col>
      <xdr:colOff>0</xdr:colOff>
      <xdr:row>35</xdr:row>
      <xdr:rowOff>151075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1688418" y="5112689"/>
          <a:ext cx="0" cy="17174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954157</xdr:colOff>
      <xdr:row>6</xdr:row>
      <xdr:rowOff>0</xdr:rowOff>
    </xdr:from>
    <xdr:to>
      <xdr:col>7</xdr:col>
      <xdr:colOff>954157</xdr:colOff>
      <xdr:row>10</xdr:row>
      <xdr:rowOff>7951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233823" y="1144988"/>
          <a:ext cx="0" cy="7712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31805</xdr:colOff>
      <xdr:row>12</xdr:row>
      <xdr:rowOff>7951</xdr:rowOff>
    </xdr:from>
    <xdr:to>
      <xdr:col>10</xdr:col>
      <xdr:colOff>15903</xdr:colOff>
      <xdr:row>19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265628" y="2297927"/>
          <a:ext cx="1542553" cy="132786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731520</xdr:colOff>
      <xdr:row>6</xdr:row>
      <xdr:rowOff>0</xdr:rowOff>
    </xdr:from>
    <xdr:to>
      <xdr:col>14</xdr:col>
      <xdr:colOff>731520</xdr:colOff>
      <xdr:row>10</xdr:row>
      <xdr:rowOff>7951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640710" y="1144988"/>
          <a:ext cx="0" cy="7712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365760</xdr:colOff>
      <xdr:row>6</xdr:row>
      <xdr:rowOff>0</xdr:rowOff>
    </xdr:from>
    <xdr:to>
      <xdr:col>13</xdr:col>
      <xdr:colOff>262393</xdr:colOff>
      <xdr:row>9</xdr:row>
      <xdr:rowOff>151075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599583" y="1144988"/>
          <a:ext cx="3792772" cy="72356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524786</xdr:colOff>
      <xdr:row>6</xdr:row>
      <xdr:rowOff>15903</xdr:rowOff>
    </xdr:from>
    <xdr:to>
      <xdr:col>14</xdr:col>
      <xdr:colOff>524786</xdr:colOff>
      <xdr:row>10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6758609" y="1160891"/>
          <a:ext cx="4675367" cy="747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71562</xdr:colOff>
      <xdr:row>21</xdr:row>
      <xdr:rowOff>151075</xdr:rowOff>
    </xdr:from>
    <xdr:to>
      <xdr:col>10</xdr:col>
      <xdr:colOff>71562</xdr:colOff>
      <xdr:row>23</xdr:row>
      <xdr:rowOff>151075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863840" y="4158532"/>
          <a:ext cx="0" cy="3816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652007</xdr:colOff>
      <xdr:row>12</xdr:row>
      <xdr:rowOff>0</xdr:rowOff>
    </xdr:from>
    <xdr:to>
      <xdr:col>15</xdr:col>
      <xdr:colOff>326003</xdr:colOff>
      <xdr:row>14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1561197" y="2289976"/>
          <a:ext cx="453223" cy="3816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206734</xdr:colOff>
      <xdr:row>31</xdr:row>
      <xdr:rowOff>0</xdr:rowOff>
    </xdr:from>
    <xdr:to>
      <xdr:col>9</xdr:col>
      <xdr:colOff>803082</xdr:colOff>
      <xdr:row>32</xdr:row>
      <xdr:rowOff>151075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6440557" y="5915770"/>
          <a:ext cx="1351721" cy="34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230588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8022866" y="5915770"/>
          <a:ext cx="1327868" cy="3816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993913</xdr:colOff>
      <xdr:row>44</xdr:row>
      <xdr:rowOff>0</xdr:rowOff>
    </xdr:from>
    <xdr:to>
      <xdr:col>7</xdr:col>
      <xdr:colOff>1001864</xdr:colOff>
      <xdr:row>44</xdr:row>
      <xdr:rowOff>151075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6233823" y="8396577"/>
          <a:ext cx="0" cy="15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87464</xdr:colOff>
      <xdr:row>42</xdr:row>
      <xdr:rowOff>151075</xdr:rowOff>
    </xdr:from>
    <xdr:to>
      <xdr:col>12</xdr:col>
      <xdr:colOff>87464</xdr:colOff>
      <xdr:row>44</xdr:row>
      <xdr:rowOff>151075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9438198" y="8165990"/>
          <a:ext cx="0" cy="3816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993913</xdr:colOff>
      <xdr:row>34</xdr:row>
      <xdr:rowOff>151075</xdr:rowOff>
    </xdr:from>
    <xdr:to>
      <xdr:col>7</xdr:col>
      <xdr:colOff>993913</xdr:colOff>
      <xdr:row>36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6233823" y="6639339"/>
          <a:ext cx="0" cy="2305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993913</xdr:colOff>
      <xdr:row>39</xdr:row>
      <xdr:rowOff>0</xdr:rowOff>
    </xdr:from>
    <xdr:to>
      <xdr:col>7</xdr:col>
      <xdr:colOff>993913</xdr:colOff>
      <xdr:row>39</xdr:row>
      <xdr:rowOff>151075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6233823" y="7442421"/>
          <a:ext cx="0" cy="15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95416</xdr:colOff>
      <xdr:row>35</xdr:row>
      <xdr:rowOff>7951</xdr:rowOff>
    </xdr:from>
    <xdr:to>
      <xdr:col>12</xdr:col>
      <xdr:colOff>95416</xdr:colOff>
      <xdr:row>35</xdr:row>
      <xdr:rowOff>151075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9446150" y="6687047"/>
          <a:ext cx="0" cy="143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95416</xdr:colOff>
      <xdr:row>39</xdr:row>
      <xdr:rowOff>0</xdr:rowOff>
    </xdr:from>
    <xdr:to>
      <xdr:col>12</xdr:col>
      <xdr:colOff>95416</xdr:colOff>
      <xdr:row>40</xdr:row>
      <xdr:rowOff>151075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9446150" y="7442421"/>
          <a:ext cx="0" cy="34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151075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1688417" y="7442421"/>
          <a:ext cx="0" cy="34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-K/W&#252;stlich/Jahresabschluss/JA2018/Nachkalkulation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K2018"/>
      <sheetName val="Nebenerträge"/>
      <sheetName val="Direkte Kosten"/>
      <sheetName val="Zinsaufteilung"/>
      <sheetName val="NKBericht"/>
    </sheetNames>
    <sheetDataSet>
      <sheetData sheetId="0">
        <row r="58">
          <cell r="E58">
            <v>47667394.671868764</v>
          </cell>
        </row>
        <row r="60">
          <cell r="E60">
            <v>45627038.298131242</v>
          </cell>
        </row>
        <row r="70">
          <cell r="C70">
            <v>4034098.35</v>
          </cell>
          <cell r="E70">
            <v>378432.27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>
      <selection activeCell="P1" sqref="P1"/>
    </sheetView>
  </sheetViews>
  <sheetFormatPr baseColWidth="10" defaultColWidth="8.90625" defaultRowHeight="13.2" x14ac:dyDescent="0.25"/>
  <cols>
    <col min="1" max="1" width="14.453125" style="1" customWidth="1"/>
    <col min="2" max="2" width="5.81640625" style="1" customWidth="1"/>
    <col min="3" max="3" width="2.81640625" style="1" customWidth="1"/>
    <col min="4" max="4" width="8.90625" style="1" customWidth="1"/>
    <col min="5" max="5" width="2.6328125" style="1" customWidth="1"/>
    <col min="6" max="6" width="8.54296875" style="1" customWidth="1"/>
    <col min="7" max="7" width="9.90625" style="1" customWidth="1"/>
    <col min="8" max="8" width="13.81640625" style="1" customWidth="1"/>
    <col min="9" max="9" width="10" style="1" customWidth="1"/>
    <col min="10" max="10" width="10" style="1" bestFit="1" customWidth="1"/>
    <col min="11" max="11" width="12.453125" style="1" customWidth="1"/>
    <col min="12" max="12" width="11.453125" style="1" customWidth="1"/>
    <col min="13" max="13" width="15.08984375" style="1" customWidth="1"/>
    <col min="14" max="14" width="13.453125" style="1" customWidth="1"/>
    <col min="15" max="15" width="11.90625" style="1" customWidth="1"/>
    <col min="16" max="16" width="11.1796875" style="1" customWidth="1"/>
    <col min="17" max="17" width="10.54296875" style="1" customWidth="1"/>
    <col min="18" max="18" width="9.08984375" style="1" bestFit="1" customWidth="1"/>
    <col min="19" max="16384" width="8.90625" style="1"/>
  </cols>
  <sheetData>
    <row r="1" spans="1:18" ht="17.399999999999999" x14ac:dyDescent="0.3">
      <c r="A1" s="103"/>
      <c r="B1" s="97"/>
      <c r="C1" s="97"/>
      <c r="D1" s="102" t="s">
        <v>82</v>
      </c>
      <c r="E1" s="99"/>
      <c r="F1" s="99"/>
      <c r="G1" s="121" t="s">
        <v>81</v>
      </c>
      <c r="H1" s="109"/>
      <c r="I1" s="109"/>
      <c r="J1" s="109"/>
      <c r="K1" s="109"/>
      <c r="L1" s="109"/>
      <c r="M1" s="109"/>
      <c r="N1" s="99"/>
      <c r="O1" s="99"/>
      <c r="P1" s="101"/>
    </row>
    <row r="2" spans="1:18" ht="17.399999999999999" x14ac:dyDescent="0.3">
      <c r="A2" s="96"/>
      <c r="B2" s="56"/>
      <c r="D2" s="100"/>
      <c r="E2" s="99"/>
      <c r="F2" s="99"/>
      <c r="G2" s="121" t="s">
        <v>80</v>
      </c>
      <c r="H2" s="109"/>
      <c r="I2" s="109"/>
      <c r="J2" s="109"/>
      <c r="K2" s="109"/>
      <c r="L2" s="109"/>
      <c r="M2" s="109"/>
      <c r="N2" s="99"/>
    </row>
    <row r="3" spans="1:18" ht="18.600000000000001" customHeight="1" x14ac:dyDescent="0.3">
      <c r="A3" s="98"/>
      <c r="B3" s="97"/>
      <c r="C3" s="97"/>
      <c r="I3" s="96"/>
      <c r="K3" s="96"/>
      <c r="L3" s="96"/>
      <c r="M3" s="95"/>
    </row>
    <row r="5" spans="1:18" ht="17.399999999999999" x14ac:dyDescent="0.3">
      <c r="A5" s="6" t="s">
        <v>79</v>
      </c>
      <c r="H5" s="90" t="s">
        <v>77</v>
      </c>
      <c r="I5" s="41"/>
      <c r="J5" s="31"/>
      <c r="L5" s="94">
        <f>D7+D8</f>
        <v>93294432.969999999</v>
      </c>
      <c r="O5" s="90" t="s">
        <v>76</v>
      </c>
      <c r="P5" s="41"/>
    </row>
    <row r="6" spans="1:18" x14ac:dyDescent="0.25">
      <c r="A6" s="46"/>
      <c r="D6" s="67"/>
      <c r="H6" s="49" t="s">
        <v>78</v>
      </c>
      <c r="I6" s="48">
        <f>D7</f>
        <v>47667394.671868764</v>
      </c>
      <c r="J6" s="31"/>
      <c r="O6" s="49" t="s">
        <v>78</v>
      </c>
      <c r="P6" s="48">
        <f>D8</f>
        <v>45627038.298131242</v>
      </c>
    </row>
    <row r="7" spans="1:18" x14ac:dyDescent="0.25">
      <c r="A7" s="46" t="s">
        <v>77</v>
      </c>
      <c r="D7" s="104">
        <f>[1]NK2018!E58</f>
        <v>47667394.671868764</v>
      </c>
      <c r="E7" s="1" t="s">
        <v>54</v>
      </c>
      <c r="K7" s="54">
        <f>F37</f>
        <v>0.54749999999999999</v>
      </c>
      <c r="M7" s="47">
        <f>D40</f>
        <v>0.88049999999999995</v>
      </c>
    </row>
    <row r="8" spans="1:18" x14ac:dyDescent="0.25">
      <c r="A8" s="46" t="s">
        <v>76</v>
      </c>
      <c r="D8" s="104">
        <f>[1]NK2018!E60</f>
        <v>45627038.298131242</v>
      </c>
      <c r="E8" s="1" t="s">
        <v>54</v>
      </c>
      <c r="H8" s="85"/>
      <c r="O8" s="93"/>
    </row>
    <row r="9" spans="1:18" x14ac:dyDescent="0.25">
      <c r="A9" s="46" t="s">
        <v>75</v>
      </c>
      <c r="B9" s="46"/>
      <c r="C9" s="46"/>
      <c r="D9" s="104">
        <f>-([1]NK2018!C70)</f>
        <v>-4034098.35</v>
      </c>
      <c r="E9" s="1" t="s">
        <v>54</v>
      </c>
      <c r="H9" s="85">
        <f>D37</f>
        <v>0.45250000000000001</v>
      </c>
      <c r="J9" s="54"/>
      <c r="M9" s="92"/>
      <c r="O9" s="85">
        <f>F40</f>
        <v>0.1195</v>
      </c>
    </row>
    <row r="10" spans="1:18" x14ac:dyDescent="0.25">
      <c r="A10" s="46" t="s">
        <v>74</v>
      </c>
      <c r="B10" s="46"/>
      <c r="C10" s="46"/>
      <c r="D10" s="104">
        <f>-([1]NK2018!E70)</f>
        <v>-378432.27</v>
      </c>
      <c r="E10" s="1" t="s">
        <v>54</v>
      </c>
    </row>
    <row r="11" spans="1:18" ht="17.399999999999999" x14ac:dyDescent="0.3">
      <c r="A11" s="91" t="s">
        <v>73</v>
      </c>
      <c r="D11" s="46"/>
      <c r="H11" s="90" t="s">
        <v>72</v>
      </c>
      <c r="I11" s="41"/>
      <c r="N11" s="90" t="s">
        <v>71</v>
      </c>
      <c r="O11" s="41"/>
    </row>
    <row r="12" spans="1:18" x14ac:dyDescent="0.25">
      <c r="A12" s="46" t="s">
        <v>70</v>
      </c>
      <c r="D12" s="104">
        <v>754828.83</v>
      </c>
      <c r="E12" s="1" t="s">
        <v>54</v>
      </c>
      <c r="H12" s="89" t="s">
        <v>69</v>
      </c>
      <c r="I12" s="48">
        <f>D7*D37+P6*D40</f>
        <v>61744103.310525171</v>
      </c>
      <c r="N12" s="89" t="s">
        <v>69</v>
      </c>
      <c r="O12" s="48">
        <f>D8*F40+D7*F37</f>
        <v>31550329.659474831</v>
      </c>
    </row>
    <row r="13" spans="1:18" ht="12.75" customHeight="1" x14ac:dyDescent="0.25">
      <c r="A13" s="46" t="s">
        <v>68</v>
      </c>
      <c r="D13" s="104">
        <v>0</v>
      </c>
      <c r="E13" s="1" t="s">
        <v>54</v>
      </c>
      <c r="M13" s="88">
        <f>D43</f>
        <v>0.70866432125830314</v>
      </c>
      <c r="N13" s="112"/>
      <c r="O13" s="113"/>
      <c r="P13" s="87">
        <f>F43</f>
        <v>0.29133567874169686</v>
      </c>
      <c r="Q13" s="86"/>
    </row>
    <row r="14" spans="1:18" ht="12.75" customHeight="1" x14ac:dyDescent="0.25">
      <c r="A14" s="46" t="s">
        <v>67</v>
      </c>
      <c r="D14" s="104">
        <v>0</v>
      </c>
      <c r="E14" s="1" t="s">
        <v>54</v>
      </c>
      <c r="N14" s="114"/>
      <c r="O14" s="109"/>
    </row>
    <row r="15" spans="1:18" x14ac:dyDescent="0.25">
      <c r="A15" s="46" t="s">
        <v>66</v>
      </c>
      <c r="D15" s="46"/>
      <c r="L15" s="52" t="s">
        <v>65</v>
      </c>
      <c r="M15" s="41"/>
      <c r="O15" s="52" t="s">
        <v>64</v>
      </c>
      <c r="P15" s="41"/>
    </row>
    <row r="16" spans="1:18" x14ac:dyDescent="0.25">
      <c r="A16" s="46" t="s">
        <v>63</v>
      </c>
      <c r="D16" s="46"/>
      <c r="I16" s="85">
        <f>D46</f>
        <v>0.73415129422975767</v>
      </c>
      <c r="L16" s="49"/>
      <c r="M16" s="48">
        <f>O12*M13</f>
        <v>22358592.95360744</v>
      </c>
      <c r="O16" s="49"/>
      <c r="P16" s="48">
        <f>O12*P13</f>
        <v>9191736.7058673892</v>
      </c>
      <c r="R16" s="84"/>
    </row>
    <row r="17" spans="1:17" x14ac:dyDescent="0.25">
      <c r="A17" s="46" t="s">
        <v>62</v>
      </c>
      <c r="D17" s="104">
        <v>584413.84</v>
      </c>
      <c r="E17" s="1" t="s">
        <v>54</v>
      </c>
      <c r="L17" s="31"/>
      <c r="M17" s="68"/>
      <c r="P17" s="31"/>
      <c r="Q17" s="68"/>
    </row>
    <row r="18" spans="1:17" x14ac:dyDescent="0.25">
      <c r="A18" s="46" t="s">
        <v>61</v>
      </c>
      <c r="D18" s="104">
        <v>0</v>
      </c>
      <c r="E18" s="1" t="s">
        <v>54</v>
      </c>
      <c r="J18" s="83"/>
      <c r="K18" s="60"/>
      <c r="L18" s="47">
        <f>F46</f>
        <v>0.26584870577024222</v>
      </c>
      <c r="M18" s="68"/>
      <c r="P18" s="31"/>
      <c r="Q18" s="68"/>
    </row>
    <row r="19" spans="1:17" x14ac:dyDescent="0.25">
      <c r="A19" s="46" t="s">
        <v>60</v>
      </c>
      <c r="D19" s="104">
        <v>263061</v>
      </c>
      <c r="E19" s="1" t="s">
        <v>54</v>
      </c>
      <c r="J19" s="83"/>
      <c r="K19" s="57"/>
      <c r="L19" s="31"/>
      <c r="M19" s="68"/>
      <c r="P19" s="31"/>
      <c r="Q19" s="68"/>
    </row>
    <row r="20" spans="1:17" x14ac:dyDescent="0.25">
      <c r="A20" s="46" t="s">
        <v>59</v>
      </c>
      <c r="D20" s="46"/>
      <c r="I20" s="47"/>
      <c r="J20" s="42" t="s">
        <v>58</v>
      </c>
      <c r="K20" s="41"/>
      <c r="L20" s="82"/>
      <c r="M20" s="68"/>
      <c r="P20" s="31"/>
      <c r="Q20" s="68"/>
    </row>
    <row r="21" spans="1:17" x14ac:dyDescent="0.25">
      <c r="A21" s="46" t="s">
        <v>57</v>
      </c>
      <c r="D21" s="46"/>
      <c r="J21" s="51" t="s">
        <v>56</v>
      </c>
      <c r="K21" s="33"/>
      <c r="M21" s="31"/>
      <c r="N21" s="31"/>
    </row>
    <row r="22" spans="1:17" x14ac:dyDescent="0.25">
      <c r="A22" s="46" t="s">
        <v>55</v>
      </c>
      <c r="D22" s="104">
        <v>67333.100000000006</v>
      </c>
      <c r="E22" s="1" t="s">
        <v>54</v>
      </c>
      <c r="I22" s="60"/>
      <c r="J22" s="49"/>
      <c r="K22" s="48">
        <f>I12+M16</f>
        <v>84102696.264132619</v>
      </c>
      <c r="L22" s="60"/>
      <c r="M22" s="60"/>
    </row>
    <row r="23" spans="1:17" x14ac:dyDescent="0.25">
      <c r="A23" s="46"/>
      <c r="D23" s="104"/>
      <c r="H23" s="60"/>
      <c r="I23" s="60"/>
      <c r="L23" s="60"/>
      <c r="M23" s="60"/>
    </row>
    <row r="24" spans="1:17" x14ac:dyDescent="0.25">
      <c r="A24" s="46" t="s">
        <v>53</v>
      </c>
      <c r="C24" s="63"/>
      <c r="D24" s="104">
        <v>36494764</v>
      </c>
      <c r="E24" s="31" t="s">
        <v>52</v>
      </c>
      <c r="H24" s="60"/>
      <c r="I24" s="57"/>
      <c r="L24" s="60"/>
      <c r="M24" s="60"/>
    </row>
    <row r="25" spans="1:17" x14ac:dyDescent="0.25">
      <c r="B25" s="63"/>
      <c r="C25" s="75"/>
      <c r="D25" s="105"/>
      <c r="F25" s="31"/>
      <c r="H25" s="81"/>
      <c r="I25" s="81"/>
      <c r="J25" s="80" t="s">
        <v>51</v>
      </c>
      <c r="K25" s="78"/>
      <c r="O25" s="79" t="s">
        <v>51</v>
      </c>
      <c r="P25" s="78"/>
    </row>
    <row r="26" spans="1:17" x14ac:dyDescent="0.25">
      <c r="A26" s="46" t="s">
        <v>50</v>
      </c>
      <c r="C26" s="63"/>
      <c r="D26" s="104">
        <v>31736188</v>
      </c>
      <c r="E26" s="1" t="s">
        <v>45</v>
      </c>
      <c r="I26" s="60"/>
      <c r="J26" s="73" t="s">
        <v>49</v>
      </c>
      <c r="K26" s="76"/>
      <c r="L26" s="31"/>
      <c r="M26" s="31"/>
      <c r="O26" s="77" t="s">
        <v>48</v>
      </c>
      <c r="P26" s="76"/>
    </row>
    <row r="27" spans="1:17" x14ac:dyDescent="0.25">
      <c r="A27" s="64"/>
      <c r="B27" s="63"/>
      <c r="C27" s="75"/>
      <c r="D27" s="74" t="s">
        <v>47</v>
      </c>
      <c r="I27" s="57"/>
      <c r="J27" s="73"/>
      <c r="K27" s="71">
        <f>D9</f>
        <v>-4034098.35</v>
      </c>
      <c r="L27" s="31"/>
      <c r="M27" s="68"/>
      <c r="O27" s="72"/>
      <c r="P27" s="71">
        <f>D10</f>
        <v>-378432.27</v>
      </c>
    </row>
    <row r="28" spans="1:17" x14ac:dyDescent="0.25">
      <c r="D28" s="46"/>
      <c r="F28" s="66"/>
      <c r="J28" s="70"/>
      <c r="L28" s="68"/>
      <c r="M28" s="69"/>
      <c r="P28" s="68"/>
      <c r="Q28" s="31"/>
    </row>
    <row r="29" spans="1:17" x14ac:dyDescent="0.25">
      <c r="A29" s="46" t="s">
        <v>46</v>
      </c>
      <c r="C29" s="63"/>
      <c r="D29" s="104">
        <v>13046916</v>
      </c>
      <c r="E29" s="66" t="s">
        <v>45</v>
      </c>
      <c r="I29" s="47"/>
      <c r="L29" s="54"/>
      <c r="M29" s="65"/>
    </row>
    <row r="30" spans="1:17" x14ac:dyDescent="0.25">
      <c r="A30" s="64"/>
      <c r="C30" s="63"/>
      <c r="D30" s="106" t="s">
        <v>44</v>
      </c>
      <c r="I30" s="47"/>
      <c r="J30" s="44" t="s">
        <v>43</v>
      </c>
      <c r="K30" s="43"/>
      <c r="L30" s="54"/>
    </row>
    <row r="31" spans="1:17" x14ac:dyDescent="0.25">
      <c r="J31" s="62"/>
      <c r="K31" s="50">
        <f>K22+K27</f>
        <v>80068597.914132625</v>
      </c>
    </row>
    <row r="32" spans="1:17" x14ac:dyDescent="0.25">
      <c r="H32" s="60"/>
      <c r="I32" s="54">
        <f>D46</f>
        <v>0.73415129422975767</v>
      </c>
      <c r="L32" s="61">
        <f>F46</f>
        <v>0.26584870577024222</v>
      </c>
      <c r="M32" s="60"/>
    </row>
    <row r="33" spans="1:17" x14ac:dyDescent="0.25">
      <c r="H33" s="60"/>
      <c r="M33" s="60"/>
    </row>
    <row r="34" spans="1:17" x14ac:dyDescent="0.25">
      <c r="A34" s="6" t="s">
        <v>42</v>
      </c>
      <c r="H34" s="44" t="s">
        <v>32</v>
      </c>
      <c r="I34" s="59"/>
      <c r="L34" s="42" t="s">
        <v>30</v>
      </c>
      <c r="M34" s="41"/>
      <c r="O34" s="58"/>
      <c r="P34" s="31"/>
    </row>
    <row r="35" spans="1:17" x14ac:dyDescent="0.25">
      <c r="H35" s="49"/>
      <c r="I35" s="50">
        <f>K31*I32</f>
        <v>58782464.785822541</v>
      </c>
      <c r="L35" s="49"/>
      <c r="M35" s="48">
        <f>(K31*L32)</f>
        <v>21286133.128310073</v>
      </c>
      <c r="O35" s="31"/>
      <c r="P35" s="57"/>
    </row>
    <row r="36" spans="1:17" x14ac:dyDescent="0.25">
      <c r="A36" s="46" t="s">
        <v>41</v>
      </c>
    </row>
    <row r="37" spans="1:17" x14ac:dyDescent="0.25">
      <c r="A37" s="46" t="s">
        <v>40</v>
      </c>
      <c r="D37" s="88">
        <v>0.45250000000000001</v>
      </c>
      <c r="E37" s="45" t="s">
        <v>24</v>
      </c>
      <c r="F37" s="87">
        <v>0.54749999999999999</v>
      </c>
      <c r="H37" s="42" t="s">
        <v>39</v>
      </c>
      <c r="I37" s="41"/>
      <c r="L37" s="42" t="s">
        <v>38</v>
      </c>
      <c r="M37" s="41"/>
      <c r="O37" s="42" t="s">
        <v>37</v>
      </c>
      <c r="P37" s="41"/>
    </row>
    <row r="38" spans="1:17" x14ac:dyDescent="0.25">
      <c r="D38" s="46"/>
      <c r="E38" s="46"/>
      <c r="F38" s="46"/>
      <c r="H38" s="51" t="s">
        <v>36</v>
      </c>
      <c r="I38" s="33"/>
      <c r="L38" s="51" t="s">
        <v>35</v>
      </c>
      <c r="M38" s="33"/>
      <c r="O38" s="51"/>
      <c r="P38" s="33"/>
    </row>
    <row r="39" spans="1:17" x14ac:dyDescent="0.25">
      <c r="A39" s="46" t="s">
        <v>34</v>
      </c>
      <c r="D39" s="46"/>
      <c r="E39" s="46"/>
      <c r="F39" s="46"/>
      <c r="H39" s="49"/>
      <c r="I39" s="50">
        <f>D12+D13</f>
        <v>754828.83</v>
      </c>
      <c r="L39" s="49"/>
      <c r="M39" s="50">
        <f>D17+D18+D19</f>
        <v>847474.84</v>
      </c>
      <c r="O39" s="49"/>
      <c r="P39" s="50">
        <f>D22</f>
        <v>67333.100000000006</v>
      </c>
    </row>
    <row r="40" spans="1:17" x14ac:dyDescent="0.25">
      <c r="A40" s="46" t="s">
        <v>33</v>
      </c>
      <c r="B40" s="56"/>
      <c r="C40" s="56"/>
      <c r="D40" s="88">
        <v>0.88049999999999995</v>
      </c>
      <c r="E40" s="45" t="s">
        <v>24</v>
      </c>
      <c r="F40" s="87">
        <v>0.1195</v>
      </c>
      <c r="J40" s="31"/>
      <c r="N40" s="31"/>
      <c r="Q40" s="31"/>
    </row>
    <row r="41" spans="1:17" x14ac:dyDescent="0.25">
      <c r="D41" s="46"/>
      <c r="E41" s="46"/>
      <c r="F41" s="46"/>
      <c r="H41" s="52" t="s">
        <v>32</v>
      </c>
      <c r="I41" s="41"/>
      <c r="J41" s="31"/>
      <c r="N41" s="31"/>
      <c r="Q41" s="31"/>
    </row>
    <row r="42" spans="1:17" x14ac:dyDescent="0.25">
      <c r="A42" s="1" t="s">
        <v>31</v>
      </c>
      <c r="B42" s="55"/>
      <c r="C42" s="55"/>
      <c r="D42" s="87"/>
      <c r="E42" s="88"/>
      <c r="F42" s="88"/>
      <c r="H42" s="34"/>
      <c r="I42" s="53">
        <f>I35+I39</f>
        <v>59537293.615822539</v>
      </c>
      <c r="J42" s="31"/>
      <c r="L42" s="42" t="s">
        <v>30</v>
      </c>
      <c r="M42" s="41"/>
      <c r="N42" s="31"/>
      <c r="O42" s="52" t="s">
        <v>29</v>
      </c>
      <c r="P42" s="41"/>
      <c r="Q42" s="31"/>
    </row>
    <row r="43" spans="1:17" x14ac:dyDescent="0.25">
      <c r="A43" s="46" t="s">
        <v>28</v>
      </c>
      <c r="D43" s="88">
        <f>D26/(D26+D29)</f>
        <v>0.70866432125830314</v>
      </c>
      <c r="E43" s="45" t="s">
        <v>24</v>
      </c>
      <c r="F43" s="87">
        <f>D29/(D26+D29)</f>
        <v>0.29133567874169686</v>
      </c>
      <c r="H43" s="51" t="s">
        <v>27</v>
      </c>
      <c r="I43" s="48">
        <v>-12000</v>
      </c>
      <c r="J43" s="31"/>
      <c r="L43" s="49"/>
      <c r="M43" s="50">
        <f>M35+M39</f>
        <v>22133607.968310073</v>
      </c>
      <c r="N43" s="31"/>
      <c r="O43" s="49"/>
      <c r="P43" s="48">
        <f>P16+P27+P39</f>
        <v>8880637.5358673893</v>
      </c>
      <c r="Q43" s="31"/>
    </row>
    <row r="44" spans="1:17" x14ac:dyDescent="0.25">
      <c r="D44" s="88"/>
      <c r="E44" s="88"/>
      <c r="F44" s="88"/>
      <c r="H44" s="49"/>
      <c r="I44" s="48">
        <f>I42+I43</f>
        <v>59525293.615822539</v>
      </c>
      <c r="J44" s="31"/>
      <c r="N44" s="31"/>
      <c r="Q44" s="31"/>
    </row>
    <row r="45" spans="1:17" x14ac:dyDescent="0.25">
      <c r="A45" s="46" t="s">
        <v>26</v>
      </c>
      <c r="C45" s="18"/>
      <c r="D45" s="88"/>
      <c r="E45" s="88"/>
      <c r="F45" s="88"/>
      <c r="J45" s="31"/>
      <c r="N45" s="31"/>
      <c r="Q45" s="31"/>
    </row>
    <row r="46" spans="1:17" x14ac:dyDescent="0.25">
      <c r="A46" s="46" t="s">
        <v>25</v>
      </c>
      <c r="B46" s="19"/>
      <c r="C46" s="18"/>
      <c r="D46" s="107">
        <f>I12/(I12+M16)</f>
        <v>0.73415129422975767</v>
      </c>
      <c r="E46" s="45" t="s">
        <v>24</v>
      </c>
      <c r="F46" s="87">
        <f>M16/(I12+M16)</f>
        <v>0.26584870577024222</v>
      </c>
      <c r="H46" s="44" t="s">
        <v>23</v>
      </c>
      <c r="I46" s="43"/>
      <c r="L46" s="42" t="s">
        <v>22</v>
      </c>
      <c r="M46" s="41"/>
      <c r="O46" s="31"/>
      <c r="P46" s="31"/>
    </row>
    <row r="47" spans="1:17" x14ac:dyDescent="0.25">
      <c r="H47" s="36" t="s">
        <v>21</v>
      </c>
      <c r="I47" s="33"/>
      <c r="L47" s="34" t="s">
        <v>20</v>
      </c>
      <c r="M47" s="40">
        <f>D26</f>
        <v>31736188</v>
      </c>
      <c r="O47" s="39" t="s">
        <v>19</v>
      </c>
      <c r="P47" s="39"/>
    </row>
    <row r="48" spans="1:17" x14ac:dyDescent="0.25">
      <c r="H48" s="36" t="s">
        <v>18</v>
      </c>
      <c r="I48" s="38">
        <f>D24</f>
        <v>36494764</v>
      </c>
      <c r="L48" s="34"/>
      <c r="M48" s="33"/>
      <c r="O48" s="31"/>
      <c r="P48" s="37"/>
    </row>
    <row r="49" spans="1:16" x14ac:dyDescent="0.25">
      <c r="A49" s="6"/>
      <c r="H49" s="36"/>
      <c r="I49" s="35"/>
      <c r="L49" s="34">
        <f>M43/M47</f>
        <v>0.69742490712211791</v>
      </c>
      <c r="M49" s="33"/>
      <c r="O49" s="32">
        <f>I42+M43+P43</f>
        <v>90551539.120000005</v>
      </c>
      <c r="P49" s="31"/>
    </row>
    <row r="50" spans="1:16" x14ac:dyDescent="0.25">
      <c r="H50" s="30">
        <f>I44/I48</f>
        <v>1.6310639415512467</v>
      </c>
      <c r="I50" s="29"/>
      <c r="L50" s="28">
        <f>ROUND(L49,2)</f>
        <v>0.7</v>
      </c>
      <c r="M50" s="27" t="s">
        <v>17</v>
      </c>
    </row>
    <row r="51" spans="1:16" x14ac:dyDescent="0.25">
      <c r="B51" s="19"/>
      <c r="C51" s="18"/>
      <c r="D51" s="26"/>
      <c r="H51" s="25">
        <f>ROUND(H50,2)</f>
        <v>1.63</v>
      </c>
      <c r="I51" s="24" t="s">
        <v>16</v>
      </c>
    </row>
    <row r="53" spans="1:16" x14ac:dyDescent="0.25">
      <c r="B53" s="19"/>
      <c r="C53" s="18"/>
      <c r="D53" s="18"/>
      <c r="G53" s="6" t="s">
        <v>15</v>
      </c>
      <c r="H53" s="108">
        <f>I42</f>
        <v>59537293.615822539</v>
      </c>
      <c r="I53" s="108"/>
      <c r="J53" s="12"/>
      <c r="K53" s="12"/>
      <c r="L53" s="108">
        <f>M43</f>
        <v>22133607.968310073</v>
      </c>
      <c r="M53" s="115"/>
      <c r="N53" s="12"/>
      <c r="O53" s="7">
        <f>P43</f>
        <v>8880637.5358673893</v>
      </c>
      <c r="P53" s="7">
        <f>SUM(H53:O53)</f>
        <v>90551539.120000005</v>
      </c>
    </row>
    <row r="54" spans="1:16" x14ac:dyDescent="0.25">
      <c r="B54" s="19"/>
      <c r="C54" s="18"/>
      <c r="D54" s="18"/>
      <c r="G54" s="23" t="s">
        <v>14</v>
      </c>
      <c r="H54" s="116">
        <v>60438631.579999998</v>
      </c>
      <c r="I54" s="116"/>
      <c r="J54" s="22"/>
      <c r="K54" s="22"/>
      <c r="L54" s="116">
        <v>22790550.170000002</v>
      </c>
      <c r="M54" s="123"/>
      <c r="N54" s="22"/>
      <c r="O54" s="21">
        <v>8500000</v>
      </c>
      <c r="P54" s="21">
        <f>SUM(H54:O54)</f>
        <v>91729181.75</v>
      </c>
    </row>
    <row r="55" spans="1:16" ht="6" customHeight="1" x14ac:dyDescent="0.25">
      <c r="B55" s="19"/>
      <c r="C55" s="18"/>
      <c r="D55" s="18"/>
      <c r="G55" s="6"/>
      <c r="H55" s="5"/>
      <c r="I55" s="5"/>
      <c r="J55" s="12"/>
      <c r="K55" s="12"/>
      <c r="L55" s="5"/>
      <c r="M55" s="20"/>
      <c r="N55" s="12"/>
      <c r="O55" s="7"/>
      <c r="P55" s="7"/>
    </row>
    <row r="56" spans="1:16" ht="12.75" customHeight="1" x14ac:dyDescent="0.25">
      <c r="B56" s="19"/>
      <c r="C56" s="18"/>
      <c r="D56" s="18"/>
      <c r="G56" s="6" t="s">
        <v>13</v>
      </c>
      <c r="H56" s="108">
        <f>H54-H53</f>
        <v>901337.96417745948</v>
      </c>
      <c r="I56" s="108"/>
      <c r="J56" s="12"/>
      <c r="K56" s="12"/>
      <c r="L56" s="108">
        <f>L54-L53</f>
        <v>656942.20168992877</v>
      </c>
      <c r="M56" s="109"/>
      <c r="N56" s="12"/>
      <c r="O56" s="7">
        <f>O54-O53</f>
        <v>-380637.53586738929</v>
      </c>
      <c r="P56" s="7">
        <f>SUM(H56:O56)</f>
        <v>1177642.629999999</v>
      </c>
    </row>
    <row r="57" spans="1:16" ht="15" x14ac:dyDescent="0.25">
      <c r="G57" s="6"/>
      <c r="H57" s="5"/>
      <c r="I57" s="5"/>
      <c r="J57" s="17"/>
      <c r="K57" s="17"/>
      <c r="L57" s="5"/>
      <c r="M57" s="16"/>
      <c r="O57" s="15"/>
      <c r="P57" s="7"/>
    </row>
    <row r="58" spans="1:16" ht="12.75" customHeight="1" x14ac:dyDescent="0.3">
      <c r="A58" s="6" t="s">
        <v>12</v>
      </c>
      <c r="B58" s="119">
        <v>0.04</v>
      </c>
      <c r="C58" s="120"/>
      <c r="D58" s="120"/>
      <c r="G58" s="6" t="s">
        <v>11</v>
      </c>
      <c r="J58" s="108">
        <f>H56+L56</f>
        <v>1558280.1658673882</v>
      </c>
      <c r="K58" s="122"/>
      <c r="O58" s="14"/>
      <c r="P58" s="12"/>
    </row>
    <row r="59" spans="1:16" x14ac:dyDescent="0.25">
      <c r="G59" s="6" t="s">
        <v>10</v>
      </c>
      <c r="H59" s="10"/>
      <c r="I59" s="6"/>
      <c r="J59" s="116">
        <f>B61-B62</f>
        <v>1873280.7600000016</v>
      </c>
      <c r="K59" s="116"/>
      <c r="L59" s="6"/>
      <c r="M59" s="13"/>
      <c r="O59" s="12"/>
      <c r="P59" s="12"/>
    </row>
    <row r="60" spans="1:16" x14ac:dyDescent="0.25">
      <c r="G60" s="6"/>
      <c r="H60" s="10"/>
      <c r="I60" s="6"/>
      <c r="J60" s="124">
        <f>J58+J59</f>
        <v>3431560.9258673899</v>
      </c>
      <c r="K60" s="124"/>
      <c r="L60" s="6"/>
      <c r="M60" s="13"/>
      <c r="O60" s="12"/>
      <c r="P60" s="11">
        <f>J60</f>
        <v>3431560.9258673899</v>
      </c>
    </row>
    <row r="61" spans="1:16" ht="15" x14ac:dyDescent="0.25">
      <c r="A61" s="6" t="s">
        <v>9</v>
      </c>
      <c r="B61" s="108">
        <v>20376000</v>
      </c>
      <c r="C61" s="108"/>
      <c r="D61" s="118"/>
      <c r="O61" s="6" t="s">
        <v>8</v>
      </c>
      <c r="P61" s="11">
        <f>-H56</f>
        <v>-901337.96417745948</v>
      </c>
    </row>
    <row r="62" spans="1:16" ht="15" x14ac:dyDescent="0.25">
      <c r="A62" s="6" t="s">
        <v>7</v>
      </c>
      <c r="B62" s="108">
        <v>18502719.239999998</v>
      </c>
      <c r="C62" s="108"/>
      <c r="D62" s="118"/>
      <c r="G62" s="6" t="s">
        <v>6</v>
      </c>
      <c r="H62" s="10"/>
      <c r="J62" s="117"/>
      <c r="K62" s="109"/>
      <c r="L62" s="9"/>
      <c r="M62" s="7"/>
      <c r="O62" s="6" t="s">
        <v>5</v>
      </c>
      <c r="P62" s="7">
        <f>-L56</f>
        <v>-656942.20168992877</v>
      </c>
    </row>
    <row r="63" spans="1:16" ht="15" x14ac:dyDescent="0.25">
      <c r="A63" s="6"/>
      <c r="B63" s="108"/>
      <c r="C63" s="108"/>
      <c r="D63" s="109"/>
      <c r="G63" s="6" t="s">
        <v>4</v>
      </c>
      <c r="H63" s="108">
        <f>H56</f>
        <v>901337.96417745948</v>
      </c>
      <c r="I63" s="108"/>
      <c r="J63" s="117" t="s">
        <v>3</v>
      </c>
      <c r="K63" s="109"/>
      <c r="L63" s="108">
        <f>L56</f>
        <v>656942.20168992877</v>
      </c>
      <c r="M63" s="109"/>
      <c r="O63" s="6" t="s">
        <v>2</v>
      </c>
      <c r="P63" s="8">
        <f>D19</f>
        <v>263061</v>
      </c>
    </row>
    <row r="64" spans="1:16" ht="11.25" customHeight="1" x14ac:dyDescent="0.3">
      <c r="H64" s="110"/>
      <c r="I64" s="111"/>
    </row>
    <row r="65" spans="1:16" ht="12.75" customHeight="1" x14ac:dyDescent="0.3">
      <c r="A65" s="6"/>
      <c r="H65" s="110"/>
      <c r="I65" s="111"/>
      <c r="L65" s="110"/>
      <c r="M65" s="111"/>
      <c r="O65" s="4" t="s">
        <v>1</v>
      </c>
      <c r="P65" s="7">
        <f>P60+P61+P62+P63</f>
        <v>2136341.7600000016</v>
      </c>
    </row>
    <row r="66" spans="1:16" ht="12.75" customHeight="1" x14ac:dyDescent="0.3">
      <c r="A66" s="6"/>
      <c r="H66" s="110"/>
      <c r="I66" s="111"/>
      <c r="K66" s="5"/>
      <c r="L66" s="108"/>
      <c r="M66" s="109"/>
      <c r="O66" s="4" t="s">
        <v>0</v>
      </c>
    </row>
    <row r="68" spans="1:16" ht="15.6" x14ac:dyDescent="0.3">
      <c r="H68" s="3"/>
      <c r="I68" s="2"/>
    </row>
  </sheetData>
  <mergeCells count="26">
    <mergeCell ref="G1:M1"/>
    <mergeCell ref="G2:M2"/>
    <mergeCell ref="J62:K62"/>
    <mergeCell ref="H53:I53"/>
    <mergeCell ref="J58:K58"/>
    <mergeCell ref="L54:M54"/>
    <mergeCell ref="H56:I56"/>
    <mergeCell ref="L56:M56"/>
    <mergeCell ref="J60:K60"/>
    <mergeCell ref="B63:D63"/>
    <mergeCell ref="B62:D62"/>
    <mergeCell ref="B61:D61"/>
    <mergeCell ref="B58:D58"/>
    <mergeCell ref="H63:I63"/>
    <mergeCell ref="L66:M66"/>
    <mergeCell ref="H65:I65"/>
    <mergeCell ref="N13:O13"/>
    <mergeCell ref="N14:O14"/>
    <mergeCell ref="L53:M53"/>
    <mergeCell ref="H64:I64"/>
    <mergeCell ref="J59:K59"/>
    <mergeCell ref="H54:I54"/>
    <mergeCell ref="L65:M65"/>
    <mergeCell ref="L63:M63"/>
    <mergeCell ref="H66:I66"/>
    <mergeCell ref="J63:K63"/>
  </mergeCells>
  <pageMargins left="0.43307086614173229" right="0.19685039370078741" top="0.19685039370078741" bottom="0.15748031496062992" header="0.19685039370078741" footer="0.15748031496062992"/>
  <pageSetup paperSize="9" scale="65" orientation="landscape" r:id="rId1"/>
  <headerFooter alignWithMargins="0">
    <oddHeader>&amp;RAnlage 5b zur GRDrs 703/2019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Schema2018</vt:lpstr>
      <vt:lpstr>Schema2018!Druckbereich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Endrich, Frank</dc:creator>
  <cp:lastModifiedBy>u660k04</cp:lastModifiedBy>
  <cp:lastPrinted>2019-06-14T10:14:58Z</cp:lastPrinted>
  <dcterms:created xsi:type="dcterms:W3CDTF">2019-06-14T09:08:44Z</dcterms:created>
  <dcterms:modified xsi:type="dcterms:W3CDTF">2019-06-14T10:15:11Z</dcterms:modified>
</cp:coreProperties>
</file>