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30" windowWidth="11805" windowHeight="6525" activeTab="2"/>
  </bookViews>
  <sheets>
    <sheet name="Bilanz" sheetId="2" r:id="rId1"/>
    <sheet name="GuV" sheetId="3" r:id="rId2"/>
    <sheet name="Anlagen" sheetId="1" r:id="rId3"/>
  </sheets>
  <definedNames>
    <definedName name="A">Anlagen!$A$2</definedName>
    <definedName name="BACH">Anlagen!$A$2</definedName>
    <definedName name="_xlnm.Print_Area" localSheetId="2">Anlagen!$A$1:$S$110</definedName>
    <definedName name="_xlnm.Print_Area" localSheetId="1">GuV!$A$1:$J$66</definedName>
    <definedName name="FB17_">Anlagen!$A$2</definedName>
    <definedName name="ß">Anlagen!$A$2</definedName>
    <definedName name="SUMME">Anlagen!$A$2</definedName>
  </definedNames>
  <calcPr calcId="125725"/>
</workbook>
</file>

<file path=xl/calcChain.xml><?xml version="1.0" encoding="utf-8"?>
<calcChain xmlns="http://schemas.openxmlformats.org/spreadsheetml/2006/main">
  <c r="H50" i="3"/>
  <c r="D13" i="1"/>
  <c r="D36"/>
  <c r="F81"/>
  <c r="D81"/>
  <c r="D47"/>
  <c r="M31" i="2"/>
  <c r="D40"/>
  <c r="M24"/>
  <c r="M17"/>
  <c r="J60" i="3"/>
  <c r="D32"/>
  <c r="M61"/>
  <c r="H52"/>
  <c r="K56"/>
  <c r="F17"/>
  <c r="D13"/>
  <c r="D12"/>
  <c r="O18" i="2"/>
  <c r="O19"/>
  <c r="H7"/>
  <c r="K36" i="1"/>
  <c r="J36"/>
  <c r="E30"/>
  <c r="K30"/>
  <c r="E53"/>
  <c r="L82"/>
  <c r="G81"/>
  <c r="E81"/>
  <c r="J13"/>
  <c r="J12"/>
  <c r="P42"/>
  <c r="K44" i="3"/>
  <c r="K58"/>
  <c r="K52"/>
  <c r="K48"/>
  <c r="K34"/>
  <c r="K32"/>
  <c r="K28"/>
  <c r="K27"/>
  <c r="K22"/>
  <c r="K20"/>
  <c r="K17"/>
  <c r="K13"/>
  <c r="K14"/>
  <c r="K12"/>
  <c r="K50"/>
  <c r="G47" i="1"/>
  <c r="G36"/>
  <c r="G83"/>
  <c r="F49"/>
  <c r="F48"/>
  <c r="K78"/>
  <c r="E42"/>
  <c r="K41"/>
  <c r="J42"/>
  <c r="E102"/>
  <c r="K102"/>
  <c r="J97"/>
  <c r="J31"/>
  <c r="K87"/>
  <c r="M87"/>
  <c r="K82"/>
  <c r="K81"/>
  <c r="M81"/>
  <c r="K80"/>
  <c r="M80"/>
  <c r="K79"/>
  <c r="K73"/>
  <c r="K24"/>
  <c r="M24"/>
  <c r="K19"/>
  <c r="K22"/>
  <c r="C42"/>
  <c r="I42"/>
  <c r="Q19" i="2"/>
  <c r="P107" i="1"/>
  <c r="L107"/>
  <c r="L32"/>
  <c r="J107"/>
  <c r="J32"/>
  <c r="I107"/>
  <c r="I32"/>
  <c r="F107"/>
  <c r="F32"/>
  <c r="D107"/>
  <c r="D32"/>
  <c r="C107"/>
  <c r="M106"/>
  <c r="G106"/>
  <c r="M105"/>
  <c r="G105"/>
  <c r="O105"/>
  <c r="S105"/>
  <c r="M104"/>
  <c r="G104"/>
  <c r="M103"/>
  <c r="G103"/>
  <c r="O103"/>
  <c r="M101"/>
  <c r="O101"/>
  <c r="S101"/>
  <c r="G101"/>
  <c r="P97"/>
  <c r="P31"/>
  <c r="L97"/>
  <c r="L31"/>
  <c r="I97"/>
  <c r="F97"/>
  <c r="F31"/>
  <c r="E97"/>
  <c r="E31"/>
  <c r="D97"/>
  <c r="D31"/>
  <c r="C97"/>
  <c r="M96"/>
  <c r="O96"/>
  <c r="S96"/>
  <c r="G96"/>
  <c r="R96"/>
  <c r="K95"/>
  <c r="G95"/>
  <c r="M94"/>
  <c r="G94"/>
  <c r="R94"/>
  <c r="M93"/>
  <c r="O93"/>
  <c r="S93"/>
  <c r="G93"/>
  <c r="R93"/>
  <c r="K92"/>
  <c r="M92"/>
  <c r="G92"/>
  <c r="M91"/>
  <c r="G91"/>
  <c r="R91"/>
  <c r="P88"/>
  <c r="J88"/>
  <c r="J30"/>
  <c r="I88"/>
  <c r="E88"/>
  <c r="D88"/>
  <c r="D110"/>
  <c r="C88"/>
  <c r="C110"/>
  <c r="G87"/>
  <c r="R87"/>
  <c r="M86"/>
  <c r="G86"/>
  <c r="R86"/>
  <c r="M85"/>
  <c r="G85"/>
  <c r="R85"/>
  <c r="M84"/>
  <c r="G84"/>
  <c r="R84"/>
  <c r="K83"/>
  <c r="M83"/>
  <c r="G82"/>
  <c r="R82" s="1"/>
  <c r="R81"/>
  <c r="G80"/>
  <c r="M79"/>
  <c r="G79"/>
  <c r="R79"/>
  <c r="G78"/>
  <c r="R78"/>
  <c r="M77"/>
  <c r="G77"/>
  <c r="R77"/>
  <c r="M76"/>
  <c r="O76"/>
  <c r="S76"/>
  <c r="G76"/>
  <c r="R76"/>
  <c r="M74"/>
  <c r="G74"/>
  <c r="R74"/>
  <c r="M73"/>
  <c r="O73"/>
  <c r="S73"/>
  <c r="G73"/>
  <c r="J67"/>
  <c r="G66"/>
  <c r="C66"/>
  <c r="A60"/>
  <c r="M53"/>
  <c r="O53"/>
  <c r="G53"/>
  <c r="P50"/>
  <c r="L50"/>
  <c r="K50"/>
  <c r="J50"/>
  <c r="I50"/>
  <c r="E50"/>
  <c r="D50"/>
  <c r="C50"/>
  <c r="M49"/>
  <c r="G49"/>
  <c r="M48"/>
  <c r="G48"/>
  <c r="M47"/>
  <c r="M50"/>
  <c r="L42"/>
  <c r="F42"/>
  <c r="M41"/>
  <c r="O41"/>
  <c r="S41"/>
  <c r="G41"/>
  <c r="R41"/>
  <c r="K40"/>
  <c r="G40"/>
  <c r="R40"/>
  <c r="M39"/>
  <c r="G39"/>
  <c r="R39"/>
  <c r="K38"/>
  <c r="M38"/>
  <c r="G38"/>
  <c r="K37"/>
  <c r="M37"/>
  <c r="G37"/>
  <c r="R37"/>
  <c r="P32"/>
  <c r="C32"/>
  <c r="I31"/>
  <c r="C31"/>
  <c r="P30"/>
  <c r="C30"/>
  <c r="C33"/>
  <c r="M28"/>
  <c r="O28"/>
  <c r="G28"/>
  <c r="R28"/>
  <c r="P26"/>
  <c r="L26"/>
  <c r="K26"/>
  <c r="J26"/>
  <c r="I26"/>
  <c r="F26"/>
  <c r="E26"/>
  <c r="D26"/>
  <c r="C26"/>
  <c r="M25"/>
  <c r="G25"/>
  <c r="O25"/>
  <c r="S25"/>
  <c r="G24"/>
  <c r="R24"/>
  <c r="P22"/>
  <c r="L22"/>
  <c r="J22"/>
  <c r="I22"/>
  <c r="F22"/>
  <c r="E22"/>
  <c r="D22"/>
  <c r="C22"/>
  <c r="M21"/>
  <c r="G21"/>
  <c r="O21"/>
  <c r="S21"/>
  <c r="M20"/>
  <c r="G20"/>
  <c r="R20"/>
  <c r="G19"/>
  <c r="R19"/>
  <c r="P14"/>
  <c r="L14"/>
  <c r="I14"/>
  <c r="F14"/>
  <c r="E14"/>
  <c r="D14"/>
  <c r="C14"/>
  <c r="K13"/>
  <c r="K14"/>
  <c r="G13"/>
  <c r="G14" s="1"/>
  <c r="M12"/>
  <c r="G12"/>
  <c r="M8"/>
  <c r="M66"/>
  <c r="I8"/>
  <c r="I66"/>
  <c r="F15" i="3"/>
  <c r="L19"/>
  <c r="F29"/>
  <c r="F36"/>
  <c r="K36"/>
  <c r="O32" i="2"/>
  <c r="F41"/>
  <c r="O25"/>
  <c r="J15" i="3"/>
  <c r="K15"/>
  <c r="J29"/>
  <c r="K29"/>
  <c r="J36"/>
  <c r="Q25" i="2"/>
  <c r="Q32"/>
  <c r="H35"/>
  <c r="H18"/>
  <c r="H24" s="1"/>
  <c r="H25" s="1"/>
  <c r="H48" s="1"/>
  <c r="H20"/>
  <c r="H41"/>
  <c r="F35"/>
  <c r="Q7"/>
  <c r="O7"/>
  <c r="O20" i="1"/>
  <c r="S20"/>
  <c r="O85"/>
  <c r="S85"/>
  <c r="R92"/>
  <c r="R95"/>
  <c r="R73"/>
  <c r="O91"/>
  <c r="S91"/>
  <c r="D42"/>
  <c r="D43" s="1"/>
  <c r="D56" s="1"/>
  <c r="M95"/>
  <c r="O95"/>
  <c r="S95"/>
  <c r="O39"/>
  <c r="S39"/>
  <c r="O104"/>
  <c r="O106"/>
  <c r="I30"/>
  <c r="R101"/>
  <c r="G97"/>
  <c r="G31"/>
  <c r="O79"/>
  <c r="S79"/>
  <c r="O84"/>
  <c r="S84"/>
  <c r="O86"/>
  <c r="S86"/>
  <c r="P110"/>
  <c r="R97"/>
  <c r="H23" i="3"/>
  <c r="J45"/>
  <c r="J23"/>
  <c r="Q48" i="2"/>
  <c r="M36" i="1"/>
  <c r="J33"/>
  <c r="M40"/>
  <c r="O38"/>
  <c r="S38"/>
  <c r="O81"/>
  <c r="S81"/>
  <c r="D30"/>
  <c r="D33"/>
  <c r="M26"/>
  <c r="O24"/>
  <c r="S24"/>
  <c r="M19"/>
  <c r="O92"/>
  <c r="S92"/>
  <c r="M97"/>
  <c r="M31"/>
  <c r="R13"/>
  <c r="J14"/>
  <c r="M13"/>
  <c r="O13"/>
  <c r="S13"/>
  <c r="D20" i="2"/>
  <c r="S28" i="1"/>
  <c r="M42"/>
  <c r="O37"/>
  <c r="S37"/>
  <c r="M78"/>
  <c r="K88"/>
  <c r="R83"/>
  <c r="O83"/>
  <c r="S83"/>
  <c r="R36"/>
  <c r="G42"/>
  <c r="R42"/>
  <c r="G50"/>
  <c r="O47"/>
  <c r="R31"/>
  <c r="M14"/>
  <c r="R25"/>
  <c r="K97"/>
  <c r="K31"/>
  <c r="I33"/>
  <c r="K42"/>
  <c r="O8"/>
  <c r="O77"/>
  <c r="S77"/>
  <c r="R105"/>
  <c r="O40"/>
  <c r="S40"/>
  <c r="F50"/>
  <c r="G88"/>
  <c r="G110" s="1"/>
  <c r="J110"/>
  <c r="O36"/>
  <c r="S36" s="1"/>
  <c r="O87"/>
  <c r="S87"/>
  <c r="G26"/>
  <c r="R26"/>
  <c r="G22"/>
  <c r="R22"/>
  <c r="R12"/>
  <c r="R21"/>
  <c r="R38"/>
  <c r="O48"/>
  <c r="O49"/>
  <c r="O80"/>
  <c r="S80"/>
  <c r="I110"/>
  <c r="O94"/>
  <c r="S94"/>
  <c r="G107"/>
  <c r="G32"/>
  <c r="G102"/>
  <c r="E107"/>
  <c r="E32"/>
  <c r="E33"/>
  <c r="E43"/>
  <c r="E56"/>
  <c r="O12"/>
  <c r="S12"/>
  <c r="I43"/>
  <c r="I56"/>
  <c r="O97"/>
  <c r="O14"/>
  <c r="C43"/>
  <c r="C56"/>
  <c r="K107"/>
  <c r="M102"/>
  <c r="R80"/>
  <c r="O74"/>
  <c r="P33"/>
  <c r="P43"/>
  <c r="P56"/>
  <c r="J54" i="3"/>
  <c r="K23"/>
  <c r="J43" i="1"/>
  <c r="J56"/>
  <c r="F40" i="3"/>
  <c r="K40" s="1"/>
  <c r="O42" i="1"/>
  <c r="S42" s="1"/>
  <c r="R107"/>
  <c r="O26"/>
  <c r="S26"/>
  <c r="M22"/>
  <c r="O19"/>
  <c r="D18" i="2"/>
  <c r="G30" i="1"/>
  <c r="R30" s="1"/>
  <c r="R88"/>
  <c r="O50"/>
  <c r="D23" i="2"/>
  <c r="P66" i="1"/>
  <c r="P8"/>
  <c r="O66"/>
  <c r="O78"/>
  <c r="S78"/>
  <c r="E110"/>
  <c r="D22" i="2"/>
  <c r="S97" i="1"/>
  <c r="O31"/>
  <c r="S31"/>
  <c r="F12" i="2"/>
  <c r="R32" i="1"/>
  <c r="O102"/>
  <c r="O107"/>
  <c r="M107"/>
  <c r="K110"/>
  <c r="K32"/>
  <c r="K33"/>
  <c r="K43"/>
  <c r="K56"/>
  <c r="S74"/>
  <c r="S19"/>
  <c r="O22"/>
  <c r="M32"/>
  <c r="O32"/>
  <c r="S32"/>
  <c r="S107"/>
  <c r="D16" i="2"/>
  <c r="S22" i="1"/>
  <c r="O48" i="2"/>
  <c r="M82" i="1"/>
  <c r="L88"/>
  <c r="G33"/>
  <c r="F88"/>
  <c r="F30" s="1"/>
  <c r="F33" s="1"/>
  <c r="F43" s="1"/>
  <c r="F56" s="1"/>
  <c r="M88"/>
  <c r="O82"/>
  <c r="R33"/>
  <c r="L110"/>
  <c r="M112" s="1"/>
  <c r="L33"/>
  <c r="L43" s="1"/>
  <c r="L56" s="1"/>
  <c r="S82"/>
  <c r="O88"/>
  <c r="M30"/>
  <c r="M33" s="1"/>
  <c r="M43" s="1"/>
  <c r="M56" s="1"/>
  <c r="M110"/>
  <c r="O30"/>
  <c r="S30" s="1"/>
  <c r="S88"/>
  <c r="O110"/>
  <c r="O33"/>
  <c r="D21" i="2"/>
  <c r="S33" i="1"/>
  <c r="O43"/>
  <c r="O56" s="1"/>
  <c r="F24" i="2" l="1"/>
  <c r="F25" s="1"/>
  <c r="F48" s="1"/>
  <c r="H45" i="3"/>
  <c r="H54" s="1"/>
  <c r="K54" s="1"/>
  <c r="R14" i="1"/>
  <c r="S14"/>
  <c r="G43"/>
  <c r="R110"/>
  <c r="S110"/>
  <c r="S43"/>
  <c r="F110"/>
  <c r="G112" s="1"/>
  <c r="H60" i="3" l="1"/>
  <c r="K60" s="1"/>
  <c r="R43" i="1"/>
  <c r="G56"/>
  <c r="H66" i="3" l="1"/>
  <c r="R56" i="1"/>
  <c r="S56"/>
</calcChain>
</file>

<file path=xl/comments1.xml><?xml version="1.0" encoding="utf-8"?>
<comments xmlns="http://schemas.openxmlformats.org/spreadsheetml/2006/main">
  <authors>
    <author>DE-30239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DE-30239:</t>
        </r>
        <r>
          <rPr>
            <sz val="8"/>
            <color indexed="81"/>
            <rFont val="Tahoma"/>
            <family val="2"/>
          </rPr>
          <t xml:space="preserve">
Stand 29.5.08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DE-30239:</t>
        </r>
        <r>
          <rPr>
            <sz val="8"/>
            <color indexed="81"/>
            <rFont val="Tahoma"/>
            <family val="2"/>
          </rPr>
          <t xml:space="preserve">
Stand 29.5.08</t>
        </r>
      </text>
    </comment>
  </commentList>
</comments>
</file>

<file path=xl/comments2.xml><?xml version="1.0" encoding="utf-8"?>
<comments xmlns="http://schemas.openxmlformats.org/spreadsheetml/2006/main">
  <authors>
    <author>DE-30239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DE-30239:</t>
        </r>
        <r>
          <rPr>
            <sz val="8"/>
            <color indexed="81"/>
            <rFont val="Tahoma"/>
            <family val="2"/>
          </rPr>
          <t xml:space="preserve">
Stand 29.5.08</t>
        </r>
      </text>
    </comment>
  </commentList>
</comments>
</file>

<file path=xl/comments3.xml><?xml version="1.0" encoding="utf-8"?>
<comments xmlns="http://schemas.openxmlformats.org/spreadsheetml/2006/main">
  <authors>
    <author>DE-30239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DE-30239:</t>
        </r>
        <r>
          <rPr>
            <sz val="8"/>
            <color indexed="81"/>
            <rFont val="Tahoma"/>
            <family val="2"/>
          </rPr>
          <t xml:space="preserve">
Stand 29.5.08</t>
        </r>
      </text>
    </comment>
  </commentList>
</comments>
</file>

<file path=xl/sharedStrings.xml><?xml version="1.0" encoding="utf-8"?>
<sst xmlns="http://schemas.openxmlformats.org/spreadsheetml/2006/main" count="347" uniqueCount="212">
  <si>
    <t>Zweckverband  Tierkörperbeseitigung Neckar-Franken, Mosbach</t>
  </si>
  <si>
    <t>Anschaffungs- und Herstellungskosten</t>
  </si>
  <si>
    <t>Abschreibungen</t>
  </si>
  <si>
    <t>Buchwerte</t>
  </si>
  <si>
    <t>Kennzahlen</t>
  </si>
  <si>
    <t xml:space="preserve">      </t>
  </si>
  <si>
    <t xml:space="preserve">                </t>
  </si>
  <si>
    <t xml:space="preserve">            </t>
  </si>
  <si>
    <t xml:space="preserve">           </t>
  </si>
  <si>
    <t xml:space="preserve">         </t>
  </si>
  <si>
    <t>Zugang</t>
  </si>
  <si>
    <t>Abgang</t>
  </si>
  <si>
    <t>Umbuchungen</t>
  </si>
  <si>
    <t>durchschnittlicher</t>
  </si>
  <si>
    <t xml:space="preserve"> </t>
  </si>
  <si>
    <t>Abschr.-</t>
  </si>
  <si>
    <t xml:space="preserve">Restbuch- </t>
  </si>
  <si>
    <t>Posten des Anlagevermögens</t>
  </si>
  <si>
    <t xml:space="preserve">  </t>
  </si>
  <si>
    <t xml:space="preserve">        </t>
  </si>
  <si>
    <t xml:space="preserve">       </t>
  </si>
  <si>
    <t>satz</t>
  </si>
  <si>
    <t>wert</t>
  </si>
  <si>
    <t>I.</t>
  </si>
  <si>
    <t>Immaterielle Vermögensgegenstände</t>
  </si>
  <si>
    <t>Gegebene Baukostenzuschüsse</t>
  </si>
  <si>
    <t>Software</t>
  </si>
  <si>
    <t>Zwischensumme I.</t>
  </si>
  <si>
    <t>II.</t>
  </si>
  <si>
    <t>Sachanlagen</t>
  </si>
  <si>
    <t xml:space="preserve">1. </t>
  </si>
  <si>
    <t>Grundstücke mit Geschäfts-,</t>
  </si>
  <si>
    <t>Betriebs- und anderen Bauten</t>
  </si>
  <si>
    <t>a) Hardheim</t>
  </si>
  <si>
    <t>b) Sulzdorf</t>
  </si>
  <si>
    <t>c) Karlsruhe</t>
  </si>
  <si>
    <t>Zwischensumme II.1.</t>
  </si>
  <si>
    <t>2.</t>
  </si>
  <si>
    <t>Grundstücke mit Wohnbauten</t>
  </si>
  <si>
    <t>b) Karlsruhe</t>
  </si>
  <si>
    <t>Zwischensumme II.2.</t>
  </si>
  <si>
    <t>3.</t>
  </si>
  <si>
    <t>Grundstücke ohne Bauten</t>
  </si>
  <si>
    <t>Karlsruhe</t>
  </si>
  <si>
    <t>4.</t>
  </si>
  <si>
    <t>Maschinen und maschinelle Anlagen</t>
  </si>
  <si>
    <t>Zwischensumme II.4.</t>
  </si>
  <si>
    <t>5.</t>
  </si>
  <si>
    <t>Betriebs- und Geschäftsausstattung</t>
  </si>
  <si>
    <t>a) Fuhrpark Hardheim</t>
  </si>
  <si>
    <t>b) Fuhrpark Sulzdorf</t>
  </si>
  <si>
    <t>c) Fuhrpark Karlsruhe</t>
  </si>
  <si>
    <t>d) Sonstige Hardheim</t>
  </si>
  <si>
    <t>e) Sonstige Sulzdorf</t>
  </si>
  <si>
    <t>f) Sonstige Karlsruhe</t>
  </si>
  <si>
    <t>Zwischensumme II.5.</t>
  </si>
  <si>
    <t>Zwischensumme I. und II. 1.-5.</t>
  </si>
  <si>
    <t>6.</t>
  </si>
  <si>
    <t>Anlagen im Bau und</t>
  </si>
  <si>
    <t>Anzahlungen auf Anlagen</t>
  </si>
  <si>
    <t>Hardheim</t>
  </si>
  <si>
    <t>Zwischensumme II.6.</t>
  </si>
  <si>
    <t>Anlagevermögen insgesamt</t>
  </si>
  <si>
    <t>die Multiplan ihnen bietetauvh in diesem Programm angewendet werden.</t>
  </si>
  <si>
    <t>bietet auch in diesem Programm angewendet werden.</t>
  </si>
  <si>
    <t>t werden</t>
  </si>
  <si>
    <t>indem sie den Befehl SCHUTZ anwenden.</t>
  </si>
  <si>
    <t>Eine Besschreibung dazu finden sie im Handbuch.</t>
  </si>
  <si>
    <t>DRUCKERSTEUERUNG</t>
  </si>
  <si>
    <t>1.</t>
  </si>
  <si>
    <t>Die Multiplantabellen können aufgrund technischer Probleme</t>
  </si>
  <si>
    <t>a) Lufttechnische Anlagen</t>
  </si>
  <si>
    <t>nicht in einem Druckvorgang ausgedruckt werden.</t>
  </si>
  <si>
    <t>b) Dampfkesselanlage</t>
  </si>
  <si>
    <t>Aus diesem Grund muß die Tabelle in mehrere Blöcke zerlegt</t>
  </si>
  <si>
    <t>c) Warm-, Frischwasseraufbereitung</t>
  </si>
  <si>
    <t>werden.</t>
  </si>
  <si>
    <t xml:space="preserve">   Kalt-und Warmwasserzuleitungen</t>
  </si>
  <si>
    <t>Kriterium hierbei ist das Format ihres Blattes. Mit dem Befehl</t>
  </si>
  <si>
    <t>d) Abwasserbehandlung</t>
  </si>
  <si>
    <t>DRUCK-OPTIONEN (s.Handbuch9 können sie diese Unterteilung vornehmen.</t>
  </si>
  <si>
    <t>e) Rohwarenannahme</t>
  </si>
  <si>
    <t>f) Federnverarbeitung</t>
  </si>
  <si>
    <t>g) Blutverarbeitung</t>
  </si>
  <si>
    <t>WENN SIE ZURÜCK ZUM PROGRAMM WOLLEN GEBEN SIE BITTE ]ALT]-HO EIN.</t>
  </si>
  <si>
    <t>h) Schlachtabfallverarbeitung</t>
  </si>
  <si>
    <t>i) Tiermehlaufbereitung</t>
  </si>
  <si>
    <t>j) Siloanlagen</t>
  </si>
  <si>
    <t>k) Schaltanlagen</t>
  </si>
  <si>
    <t>l) Elektrische Einrichtungen</t>
  </si>
  <si>
    <t>m) Sonstige Betriebsvorrichtungen</t>
  </si>
  <si>
    <t>n) Erstausstattung Ersatzteile</t>
  </si>
  <si>
    <t>Zwischensumme 1.:</t>
  </si>
  <si>
    <t>Sulzdorf</t>
  </si>
  <si>
    <t>b) Heizungs- und Dampfkesselanlage</t>
  </si>
  <si>
    <t>c) Verlade- und Umladetechnik</t>
  </si>
  <si>
    <t>d) Zu- und Abwasseranlagen</t>
  </si>
  <si>
    <t>e) Sonstige Betriebsvorrichtungen</t>
  </si>
  <si>
    <t>f) Erstausstattung Ersatzteile</t>
  </si>
  <si>
    <t>Zwischensumme 2.:</t>
  </si>
  <si>
    <t>Zwischensumme 3.:</t>
  </si>
  <si>
    <t>Insgesamt</t>
  </si>
  <si>
    <t>-----------------------</t>
  </si>
  <si>
    <t xml:space="preserve">E I N F Ü H R U N G </t>
  </si>
  <si>
    <t>genauen Beschreibung in dem zu diesem Programm mitgelieferten</t>
  </si>
  <si>
    <t>Handbuch.</t>
  </si>
  <si>
    <t>Bei der Anwendung von Multiplanbefehlen greifen sie bitte auf das</t>
  </si>
  <si>
    <t>den Programmen beiliegende Handbuch zurück.</t>
  </si>
  <si>
    <t>Es erklärt ihnen mittels den entsprechenden Bildschirmmasken</t>
  </si>
  <si>
    <t>wie sie chronologisch bei einem Befehlsaufruf vorgehen müssen.</t>
  </si>
  <si>
    <t>Aktivseite</t>
  </si>
  <si>
    <t>Passivseite</t>
  </si>
  <si>
    <t>A.</t>
  </si>
  <si>
    <t>Anlagevermögen</t>
  </si>
  <si>
    <t>Eigenkapital</t>
  </si>
  <si>
    <t>Rücklagen</t>
  </si>
  <si>
    <t>Allgemeine Rücklage</t>
  </si>
  <si>
    <t>Grundstücke und grundstücksgleiche Rechte</t>
  </si>
  <si>
    <t>mit Geschäfts-, Betriebs- und anderen Bauten</t>
  </si>
  <si>
    <t>mit Wohnbauten</t>
  </si>
  <si>
    <t>ohne Bauten</t>
  </si>
  <si>
    <t>B.</t>
  </si>
  <si>
    <t>Rückstellungen</t>
  </si>
  <si>
    <t>Geleistete Anzahlungen und Anlagen im Bau</t>
  </si>
  <si>
    <t>Rückstellungen für Pensionen und</t>
  </si>
  <si>
    <t>ähnliche Verpflichtungen</t>
  </si>
  <si>
    <t>Sonstige Rückstellungen</t>
  </si>
  <si>
    <t>Umlaufvermögen</t>
  </si>
  <si>
    <t>Vorräte</t>
  </si>
  <si>
    <t>C.</t>
  </si>
  <si>
    <t>Verbindlichkeiten</t>
  </si>
  <si>
    <t>Roh-, Hilfs- und Betriebsstoffe</t>
  </si>
  <si>
    <t>Fertige Erzeugnisse</t>
  </si>
  <si>
    <t>Verbindlichkeiten aus Lieferungen</t>
  </si>
  <si>
    <t>Forderungen und sonstige</t>
  </si>
  <si>
    <t>und Leistungen</t>
  </si>
  <si>
    <t>Vermögensgegenstände</t>
  </si>
  <si>
    <t>Sonstige Verbindlichkeiten</t>
  </si>
  <si>
    <t>Forderungen aus Lieferungen und Leistungen</t>
  </si>
  <si>
    <t>b) davon aus Steuern:</t>
  </si>
  <si>
    <t>Sonstige Vermögensgegenstände</t>
  </si>
  <si>
    <t>c) davon im Rahmen der sozialen Sicherheit:</t>
  </si>
  <si>
    <t>III.</t>
  </si>
  <si>
    <t xml:space="preserve">Kassenbestand, </t>
  </si>
  <si>
    <t>Guthaben bei Kreditinstituten</t>
  </si>
  <si>
    <t>Rechnungsabgrenzungsposten</t>
  </si>
  <si>
    <t>*)   = davon mit einer Restlaufzeit von mehr als einem Jahr</t>
  </si>
  <si>
    <t>*)   = davon mit einer Restlaufzeit bis zu einem Jahr</t>
  </si>
  <si>
    <t>(01.01 bis 31.12.)</t>
  </si>
  <si>
    <t>Umsatzerlöse</t>
  </si>
  <si>
    <t>a)  aus Verkäufen</t>
  </si>
  <si>
    <t>Gebühren und Verbandsumlage</t>
  </si>
  <si>
    <t>Sonstige betriebliche Erträge</t>
  </si>
  <si>
    <t>Materialaufwand</t>
  </si>
  <si>
    <t>a)  Aufwendungen für Roh-, Hilfs- und</t>
  </si>
  <si>
    <t>b)  Aufwendungen für bezogene Leistungen</t>
  </si>
  <si>
    <t>Personalaufwand</t>
  </si>
  <si>
    <t>a) Löhne und Gehälter</t>
  </si>
  <si>
    <t>b) Soziale Abgaben und Aufwendungen</t>
  </si>
  <si>
    <t>7.</t>
  </si>
  <si>
    <t>Abschreibungen auf immaterielle Vermögens-</t>
  </si>
  <si>
    <t>gegenstände des Anlagevermögens</t>
  </si>
  <si>
    <t>und Sachanlagen</t>
  </si>
  <si>
    <t>davon nach § 253 Abs.2 S.3 HGB:</t>
  </si>
  <si>
    <t>8.</t>
  </si>
  <si>
    <t>Sonstige betriebliche Aufwendungen</t>
  </si>
  <si>
    <t>9.</t>
  </si>
  <si>
    <t>Sonstige Zinsen und ähnliche Erträge</t>
  </si>
  <si>
    <t>10.</t>
  </si>
  <si>
    <t>Zinsen und ähnliche Aufwendungen</t>
  </si>
  <si>
    <t>11.</t>
  </si>
  <si>
    <t>Ergebnis der gewöhnlichen Geschäftstätigkeit</t>
  </si>
  <si>
    <t>12.</t>
  </si>
  <si>
    <t>Sonstige Steuern</t>
  </si>
  <si>
    <t>13.</t>
  </si>
  <si>
    <t>Nachrichtlich:</t>
  </si>
  <si>
    <t>b)  aus der Abholung von Schlachtabfällen</t>
  </si>
  <si>
    <t xml:space="preserve">     Betriebsstoffe und für bezogene Waren</t>
  </si>
  <si>
    <t xml:space="preserve">    für Altersversorgung und für Unterstützung</t>
  </si>
  <si>
    <t>davon für Altersversorgung:</t>
  </si>
  <si>
    <t>Erhöhung/Verminderung(-) des</t>
  </si>
  <si>
    <t>Bestandes an fertigen Erzeugnissen</t>
  </si>
  <si>
    <t>T€</t>
  </si>
  <si>
    <t>€</t>
  </si>
  <si>
    <t>*)  0,00 €,  Vj 0 T€</t>
  </si>
  <si>
    <t>c)  aus privatrechtlichen Entgelten</t>
  </si>
  <si>
    <t>0,00 DM, Vj 0 T€</t>
  </si>
  <si>
    <t>Finanzanlagen</t>
  </si>
  <si>
    <t>Sonstige Ausleihungen</t>
  </si>
  <si>
    <t>14.</t>
  </si>
  <si>
    <t>Erträge aus Ausleihungen des Finanzanlage-</t>
  </si>
  <si>
    <t>vermögens</t>
  </si>
  <si>
    <t>Fuhrpark</t>
  </si>
  <si>
    <t>Zweckverband Tierische Nebenprodukte Neckar – Franken, Sitz Mosbach</t>
  </si>
  <si>
    <t>ok</t>
  </si>
  <si>
    <t>Jahresverlust</t>
  </si>
  <si>
    <t>Verlust</t>
  </si>
  <si>
    <t>Veränderung</t>
  </si>
  <si>
    <t>Behandlung des Jahresverlustes:</t>
  </si>
  <si>
    <t>- auf  neue Rechnung vorzutragen</t>
  </si>
  <si>
    <t>Übersicht über die Entwicklung des Anlagevermögens im Wirtschaftsjahr 2010 (01.01. bis 31.12.)</t>
  </si>
  <si>
    <t>Bilanz zum 31. Dezember 2010</t>
  </si>
  <si>
    <t>Gewinn- und Verlustrechnung für das Wirtschaftsjahr 2010</t>
  </si>
  <si>
    <t>2 0 10</t>
  </si>
  <si>
    <t>Verlust des Vorjahres</t>
  </si>
  <si>
    <t>*) 682.349,83 €, Vj 569 T€</t>
  </si>
  <si>
    <t xml:space="preserve">    931,05 €, Vj 36 T€</t>
  </si>
  <si>
    <t>241.964,88 €, Vj 247 T€</t>
  </si>
  <si>
    <t>Außerordentliche Aufwendungen</t>
  </si>
  <si>
    <t>15.</t>
  </si>
  <si>
    <t>a)  *) 44.049,19 €, Vj 260 T€</t>
  </si>
  <si>
    <t xml:space="preserve">    43.118,14 €, Vj 224 T€</t>
  </si>
</sst>
</file>

<file path=xl/styles.xml><?xml version="1.0" encoding="utf-8"?>
<styleSheet xmlns="http://schemas.openxmlformats.org/spreadsheetml/2006/main">
  <numFmts count="7">
    <numFmt numFmtId="164" formatCode="dd/mm/yy_)"/>
    <numFmt numFmtId="165" formatCode="#,##0.00_);\(#,##0.00\)"/>
    <numFmt numFmtId="166" formatCode="#,##0_);\(#,##0\)"/>
    <numFmt numFmtId="167" formatCode="0.0_)"/>
    <numFmt numFmtId="168" formatCode="#,##0.0_);\(#,##0.0\)"/>
    <numFmt numFmtId="169" formatCode="\(#,##0\)"/>
    <numFmt numFmtId="170" formatCode="\Z\ \ #,##0.00"/>
  </numFmts>
  <fonts count="17">
    <font>
      <sz val="10"/>
      <name val="Arial"/>
    </font>
    <font>
      <sz val="10"/>
      <name val="Courier"/>
      <family val="3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167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6" fillId="0" borderId="0" xfId="0" applyFont="1" applyProtection="1"/>
    <xf numFmtId="168" fontId="0" fillId="0" borderId="0" xfId="0" applyNumberForma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4" fontId="0" fillId="0" borderId="0" xfId="0" applyNumberFormat="1"/>
    <xf numFmtId="4" fontId="3" fillId="0" borderId="0" xfId="0" applyNumberFormat="1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2" xfId="0" applyNumberFormat="1" applyBorder="1"/>
    <xf numFmtId="4" fontId="4" fillId="0" borderId="0" xfId="0" applyNumberFormat="1" applyFont="1" applyAlignment="1" applyProtection="1">
      <alignment horizontal="centerContinuous"/>
      <protection locked="0"/>
    </xf>
    <xf numFmtId="4" fontId="3" fillId="0" borderId="0" xfId="0" applyNumberFormat="1" applyFont="1" applyAlignment="1" applyProtection="1">
      <alignment horizontal="centerContinuous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/>
    <xf numFmtId="3" fontId="3" fillId="0" borderId="0" xfId="0" applyNumberFormat="1" applyFont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Border="1"/>
    <xf numFmtId="3" fontId="3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/>
    <xf numFmtId="167" fontId="3" fillId="0" borderId="3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Protection="1"/>
    <xf numFmtId="4" fontId="0" fillId="0" borderId="1" xfId="0" applyNumberFormat="1" applyBorder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3" fontId="0" fillId="0" borderId="1" xfId="0" applyNumberFormat="1" applyBorder="1" applyProtection="1"/>
    <xf numFmtId="169" fontId="0" fillId="0" borderId="0" xfId="0" applyNumberFormat="1"/>
    <xf numFmtId="169" fontId="0" fillId="0" borderId="0" xfId="0" applyNumberFormat="1" applyAlignment="1" applyProtection="1">
      <alignment horizontal="right"/>
    </xf>
    <xf numFmtId="4" fontId="0" fillId="0" borderId="4" xfId="0" applyNumberFormat="1" applyBorder="1" applyProtection="1"/>
    <xf numFmtId="4" fontId="0" fillId="0" borderId="0" xfId="0" applyNumberFormat="1" applyBorder="1" applyProtection="1"/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Protection="1"/>
    <xf numFmtId="170" fontId="3" fillId="0" borderId="0" xfId="0" applyNumberFormat="1" applyFont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Continuous"/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0" fontId="4" fillId="0" borderId="4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Border="1" applyProtection="1"/>
    <xf numFmtId="3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3" fontId="0" fillId="0" borderId="0" xfId="0" applyNumberFormat="1" applyBorder="1" applyProtection="1"/>
    <xf numFmtId="0" fontId="0" fillId="0" borderId="0" xfId="0" applyBorder="1"/>
    <xf numFmtId="0" fontId="0" fillId="0" borderId="0" xfId="0" applyFill="1"/>
    <xf numFmtId="0" fontId="4" fillId="0" borderId="0" xfId="0" applyFont="1"/>
    <xf numFmtId="2" fontId="0" fillId="0" borderId="0" xfId="0" applyNumberFormat="1"/>
    <xf numFmtId="0" fontId="7" fillId="0" borderId="0" xfId="0" applyFont="1" applyAlignment="1" applyProtection="1">
      <alignment horizontal="right"/>
    </xf>
    <xf numFmtId="0" fontId="7" fillId="0" borderId="0" xfId="0" applyFont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Protection="1"/>
    <xf numFmtId="3" fontId="7" fillId="0" borderId="0" xfId="0" applyNumberFormat="1" applyFont="1"/>
    <xf numFmtId="3" fontId="7" fillId="0" borderId="0" xfId="0" applyNumberFormat="1" applyFont="1" applyAlignment="1" applyProtection="1">
      <alignment horizontal="right"/>
    </xf>
    <xf numFmtId="4" fontId="7" fillId="0" borderId="4" xfId="0" applyNumberFormat="1" applyFont="1" applyBorder="1" applyProtection="1"/>
    <xf numFmtId="4" fontId="7" fillId="0" borderId="0" xfId="0" applyNumberFormat="1" applyFont="1" applyBorder="1" applyProtection="1"/>
    <xf numFmtId="169" fontId="7" fillId="0" borderId="0" xfId="0" applyNumberFormat="1" applyFont="1" applyAlignment="1" applyProtection="1">
      <alignment horizontal="right"/>
    </xf>
    <xf numFmtId="4" fontId="7" fillId="0" borderId="1" xfId="0" applyNumberFormat="1" applyFont="1" applyBorder="1" applyProtection="1"/>
    <xf numFmtId="3" fontId="7" fillId="0" borderId="1" xfId="0" applyNumberFormat="1" applyFont="1" applyBorder="1" applyAlignment="1" applyProtection="1">
      <alignment horizontal="right"/>
    </xf>
    <xf numFmtId="4" fontId="7" fillId="0" borderId="2" xfId="0" applyNumberFormat="1" applyFont="1" applyBorder="1" applyProtection="1"/>
    <xf numFmtId="3" fontId="7" fillId="0" borderId="2" xfId="0" applyNumberFormat="1" applyFont="1" applyBorder="1" applyProtection="1"/>
    <xf numFmtId="166" fontId="7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4" fontId="7" fillId="0" borderId="0" xfId="0" applyNumberFormat="1" applyFont="1" applyAlignment="1" applyProtection="1">
      <alignment horizontal="center"/>
    </xf>
    <xf numFmtId="4" fontId="0" fillId="0" borderId="0" xfId="0" applyNumberFormat="1" applyFill="1" applyProtection="1"/>
    <xf numFmtId="0" fontId="7" fillId="0" borderId="0" xfId="0" applyFont="1" applyFill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quotePrefix="1" applyFont="1" applyFill="1" applyAlignment="1" applyProtection="1">
      <alignment horizontal="left"/>
    </xf>
    <xf numFmtId="0" fontId="13" fillId="0" borderId="0" xfId="0" applyFont="1" applyProtection="1"/>
    <xf numFmtId="4" fontId="7" fillId="0" borderId="0" xfId="0" applyNumberFormat="1" applyFont="1" applyFill="1" applyProtection="1"/>
    <xf numFmtId="0" fontId="12" fillId="0" borderId="0" xfId="0" applyFont="1" applyFill="1" applyProtection="1"/>
    <xf numFmtId="164" fontId="14" fillId="0" borderId="0" xfId="0" applyNumberFormat="1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left"/>
      <protection locked="0"/>
    </xf>
  </cellXfs>
  <cellStyles count="2">
    <cellStyle name="Standard" xfId="0" builtinId="0"/>
    <cellStyle name="Undefinier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4"/>
  <sheetViews>
    <sheetView defaultGridColor="0" topLeftCell="A40" colorId="56" workbookViewId="0">
      <selection activeCell="D56" sqref="D56"/>
    </sheetView>
  </sheetViews>
  <sheetFormatPr baseColWidth="10" defaultColWidth="9.7109375" defaultRowHeight="12.75"/>
  <cols>
    <col min="1" max="1" width="2.7109375" customWidth="1"/>
    <col min="2" max="2" width="7.7109375" customWidth="1"/>
    <col min="3" max="3" width="30.7109375" customWidth="1"/>
    <col min="4" max="4" width="13.28515625" bestFit="1" customWidth="1"/>
    <col min="5" max="5" width="1.7109375" customWidth="1"/>
    <col min="6" max="6" width="13.28515625" bestFit="1" customWidth="1"/>
    <col min="7" max="7" width="2.7109375" customWidth="1"/>
    <col min="8" max="8" width="8.7109375" bestFit="1" customWidth="1"/>
    <col min="9" max="9" width="14.5703125" customWidth="1"/>
    <col min="10" max="10" width="2.7109375" customWidth="1"/>
    <col min="11" max="11" width="7.7109375" customWidth="1"/>
    <col min="12" max="12" width="30.7109375" customWidth="1"/>
    <col min="13" max="13" width="12.28515625" bestFit="1" customWidth="1"/>
    <col min="14" max="14" width="1.7109375" customWidth="1"/>
    <col min="15" max="15" width="13.28515625" bestFit="1" customWidth="1"/>
    <col min="16" max="16" width="2.7109375" customWidth="1"/>
    <col min="17" max="17" width="8.7109375" customWidth="1"/>
  </cols>
  <sheetData>
    <row r="1" spans="1:17" ht="18">
      <c r="A1" s="116" t="s">
        <v>193</v>
      </c>
    </row>
    <row r="2" spans="1:17" ht="15.75">
      <c r="A2" s="105" t="s">
        <v>201</v>
      </c>
    </row>
    <row r="4" spans="1:17">
      <c r="A4" s="82"/>
      <c r="B4" s="82"/>
      <c r="C4" s="82"/>
      <c r="D4" s="82"/>
    </row>
    <row r="5" spans="1:17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0"/>
    </row>
    <row r="6" spans="1:17">
      <c r="A6" s="21" t="s">
        <v>110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2" t="s">
        <v>111</v>
      </c>
    </row>
    <row r="7" spans="1:17">
      <c r="A7" s="18"/>
      <c r="B7" s="18"/>
      <c r="C7" s="18"/>
      <c r="D7" s="18"/>
      <c r="E7" s="18"/>
      <c r="F7" s="113">
        <v>40543</v>
      </c>
      <c r="G7" s="23"/>
      <c r="H7" s="23">
        <f>F7-365</f>
        <v>40178</v>
      </c>
      <c r="I7" s="23"/>
      <c r="J7" s="23"/>
      <c r="K7" s="23"/>
      <c r="L7" s="23"/>
      <c r="M7" s="23"/>
      <c r="N7" s="23"/>
      <c r="O7" s="113">
        <f>F7</f>
        <v>40543</v>
      </c>
      <c r="P7" s="23"/>
      <c r="Q7" s="23">
        <f>H7</f>
        <v>40178</v>
      </c>
    </row>
    <row r="8" spans="1:17">
      <c r="A8" s="18"/>
      <c r="B8" s="18"/>
      <c r="C8" s="18"/>
      <c r="D8" s="24" t="s">
        <v>183</v>
      </c>
      <c r="E8" s="24"/>
      <c r="F8" s="24" t="s">
        <v>183</v>
      </c>
      <c r="G8" s="24"/>
      <c r="H8" s="24" t="s">
        <v>182</v>
      </c>
      <c r="I8" s="24"/>
      <c r="J8" s="24"/>
      <c r="K8" s="24"/>
      <c r="L8" s="24"/>
      <c r="M8" s="24" t="s">
        <v>183</v>
      </c>
      <c r="N8" s="24"/>
      <c r="O8" s="24" t="s">
        <v>183</v>
      </c>
      <c r="P8" s="24"/>
      <c r="Q8" s="24" t="s">
        <v>182</v>
      </c>
    </row>
    <row r="10" spans="1:17">
      <c r="A10" s="21" t="s">
        <v>112</v>
      </c>
      <c r="B10" s="21" t="s">
        <v>113</v>
      </c>
      <c r="C10" s="21"/>
      <c r="D10" s="55"/>
      <c r="E10" s="55"/>
      <c r="F10" s="55"/>
      <c r="G10" s="18"/>
      <c r="H10" s="57"/>
      <c r="I10" s="18"/>
      <c r="J10" s="21" t="s">
        <v>112</v>
      </c>
      <c r="K10" s="21" t="s">
        <v>114</v>
      </c>
      <c r="L10" s="21"/>
      <c r="M10" s="31"/>
      <c r="N10" s="31"/>
      <c r="O10" s="31"/>
      <c r="Q10" s="52"/>
    </row>
    <row r="11" spans="1:17">
      <c r="A11" s="18"/>
      <c r="B11" s="18"/>
      <c r="C11" s="18"/>
      <c r="D11" s="55"/>
      <c r="E11" s="55"/>
      <c r="F11" s="55"/>
      <c r="G11" s="18"/>
      <c r="H11" s="57"/>
      <c r="I11" s="18"/>
      <c r="J11" s="18"/>
      <c r="K11" s="18"/>
      <c r="L11" s="18"/>
      <c r="M11" s="55"/>
      <c r="N11" s="55"/>
      <c r="O11" s="55"/>
      <c r="Q11" s="52"/>
    </row>
    <row r="12" spans="1:17">
      <c r="A12" s="21" t="s">
        <v>23</v>
      </c>
      <c r="B12" s="21" t="s">
        <v>24</v>
      </c>
      <c r="C12" s="21"/>
      <c r="E12" s="55"/>
      <c r="F12" s="55">
        <f>Anlagen!O14</f>
        <v>613997</v>
      </c>
      <c r="G12" s="18"/>
      <c r="H12" s="58">
        <v>660</v>
      </c>
      <c r="I12" s="18"/>
      <c r="J12" s="21" t="s">
        <v>23</v>
      </c>
      <c r="K12" s="21" t="s">
        <v>115</v>
      </c>
      <c r="L12" s="21"/>
      <c r="M12" s="55"/>
      <c r="N12" s="55"/>
      <c r="O12" s="55"/>
      <c r="P12" s="18"/>
      <c r="Q12" s="57"/>
    </row>
    <row r="13" spans="1:17">
      <c r="A13" s="18"/>
      <c r="B13" s="18"/>
      <c r="C13" s="18"/>
      <c r="D13" s="55"/>
      <c r="E13" s="55"/>
      <c r="F13" s="55"/>
      <c r="G13" s="18"/>
      <c r="H13" s="58"/>
      <c r="J13" s="18"/>
      <c r="K13" s="18" t="s">
        <v>116</v>
      </c>
      <c r="L13" s="18"/>
      <c r="M13" s="55"/>
      <c r="N13" s="55"/>
      <c r="O13" s="55">
        <v>15549793.890000001</v>
      </c>
      <c r="P13" s="18"/>
      <c r="Q13" s="58">
        <v>15550</v>
      </c>
    </row>
    <row r="14" spans="1:17">
      <c r="A14" s="21" t="s">
        <v>28</v>
      </c>
      <c r="B14" s="21" t="s">
        <v>29</v>
      </c>
      <c r="C14" s="21"/>
      <c r="D14" s="55"/>
      <c r="E14" s="55"/>
      <c r="F14" s="55"/>
      <c r="G14" s="18"/>
      <c r="H14" s="58"/>
      <c r="I14" s="18"/>
      <c r="J14" s="18"/>
      <c r="K14" s="18"/>
      <c r="L14" s="18"/>
      <c r="M14" s="55"/>
      <c r="N14" s="55"/>
      <c r="O14" s="55"/>
      <c r="P14" s="18"/>
      <c r="Q14" s="58"/>
    </row>
    <row r="15" spans="1:17">
      <c r="A15" s="18" t="s">
        <v>69</v>
      </c>
      <c r="B15" s="18" t="s">
        <v>117</v>
      </c>
      <c r="C15" s="18"/>
      <c r="D15" s="55"/>
      <c r="E15" s="55"/>
      <c r="F15" s="55"/>
      <c r="G15" s="18"/>
      <c r="H15" s="58"/>
      <c r="I15" s="18"/>
      <c r="J15" s="21" t="s">
        <v>28</v>
      </c>
      <c r="K15" s="21" t="s">
        <v>196</v>
      </c>
      <c r="L15" s="21"/>
      <c r="M15" s="55"/>
      <c r="N15" s="55"/>
      <c r="O15" s="55"/>
      <c r="P15" s="18"/>
      <c r="Q15" s="58"/>
    </row>
    <row r="16" spans="1:17">
      <c r="A16" s="18"/>
      <c r="B16" s="18" t="s">
        <v>118</v>
      </c>
      <c r="C16" s="18"/>
      <c r="D16" s="55">
        <f>Anlagen!O22</f>
        <v>3935309.9999999991</v>
      </c>
      <c r="E16" s="55"/>
      <c r="F16" s="55"/>
      <c r="G16" s="18"/>
      <c r="H16" s="58">
        <v>4133</v>
      </c>
      <c r="I16" s="18"/>
      <c r="J16" s="18"/>
      <c r="K16" s="18" t="s">
        <v>204</v>
      </c>
      <c r="L16" s="18"/>
      <c r="M16" s="103">
        <v>-521902.24</v>
      </c>
      <c r="N16" s="55"/>
      <c r="O16" s="55"/>
      <c r="P16" s="18"/>
      <c r="Q16" s="58">
        <v>847</v>
      </c>
    </row>
    <row r="17" spans="1:17">
      <c r="A17" s="18" t="s">
        <v>37</v>
      </c>
      <c r="B17" s="18" t="s">
        <v>117</v>
      </c>
      <c r="C17" s="18"/>
      <c r="D17" s="55"/>
      <c r="E17" s="55"/>
      <c r="F17" s="55"/>
      <c r="G17" s="18"/>
      <c r="H17" s="58"/>
      <c r="J17" s="18"/>
      <c r="K17" s="18" t="s">
        <v>195</v>
      </c>
      <c r="L17" s="18"/>
      <c r="M17" s="55">
        <f>-342145.85+33644</f>
        <v>-308501.84999999998</v>
      </c>
      <c r="N17" s="55"/>
      <c r="O17" s="55"/>
      <c r="P17" s="18"/>
      <c r="Q17" s="58">
        <v>-1329</v>
      </c>
    </row>
    <row r="18" spans="1:17">
      <c r="A18" s="18"/>
      <c r="B18" s="18" t="s">
        <v>119</v>
      </c>
      <c r="C18" s="18"/>
      <c r="D18" s="55">
        <f>Anlagen!O26</f>
        <v>0</v>
      </c>
      <c r="E18" s="55"/>
      <c r="F18" s="55"/>
      <c r="G18" s="18"/>
      <c r="H18" s="58">
        <f>Anlagen!P26</f>
        <v>0</v>
      </c>
      <c r="I18" s="18"/>
      <c r="J18" s="18"/>
      <c r="K18" s="18"/>
      <c r="L18" s="18"/>
      <c r="M18" s="56"/>
      <c r="N18" s="55"/>
      <c r="O18" s="56">
        <f>SUM(M16:M17)</f>
        <v>-830404.09</v>
      </c>
      <c r="P18" s="18"/>
      <c r="Q18" s="62"/>
    </row>
    <row r="19" spans="1:17">
      <c r="A19" s="18" t="s">
        <v>41</v>
      </c>
      <c r="B19" s="18" t="s">
        <v>117</v>
      </c>
      <c r="C19" s="18"/>
      <c r="D19" s="55"/>
      <c r="E19" s="55"/>
      <c r="F19" s="55"/>
      <c r="G19" s="18"/>
      <c r="H19" s="58"/>
      <c r="I19" s="18"/>
      <c r="J19" s="18"/>
      <c r="K19" s="18"/>
      <c r="L19" s="18"/>
      <c r="M19" s="55"/>
      <c r="N19" s="55"/>
      <c r="O19" s="55">
        <f>O13+O18</f>
        <v>14719389.800000001</v>
      </c>
      <c r="P19" s="18"/>
      <c r="Q19" s="62">
        <f>SUM(Q13:Q17)</f>
        <v>15068</v>
      </c>
    </row>
    <row r="20" spans="1:17">
      <c r="A20" s="18"/>
      <c r="B20" s="18" t="s">
        <v>120</v>
      </c>
      <c r="C20" s="18"/>
      <c r="D20" s="55">
        <f>Anlagen!O28</f>
        <v>85794</v>
      </c>
      <c r="E20" s="55"/>
      <c r="F20" s="55"/>
      <c r="G20" s="18"/>
      <c r="H20" s="58">
        <f>Anlagen!P28</f>
        <v>86</v>
      </c>
      <c r="I20" s="18"/>
      <c r="J20" s="18"/>
      <c r="K20" s="18"/>
      <c r="L20" s="18"/>
      <c r="M20" s="55"/>
      <c r="N20" s="55"/>
      <c r="O20" s="55"/>
      <c r="P20" s="18"/>
      <c r="Q20" s="58"/>
    </row>
    <row r="21" spans="1:17">
      <c r="A21" s="18" t="s">
        <v>44</v>
      </c>
      <c r="B21" s="18" t="s">
        <v>45</v>
      </c>
      <c r="C21" s="18"/>
      <c r="D21" s="55">
        <f>Anlagen!O33</f>
        <v>3037021.9999999991</v>
      </c>
      <c r="E21" s="55"/>
      <c r="F21" s="55"/>
      <c r="G21" s="18"/>
      <c r="H21" s="58">
        <v>1685</v>
      </c>
      <c r="I21" s="18"/>
      <c r="J21" s="21" t="s">
        <v>121</v>
      </c>
      <c r="K21" s="21" t="s">
        <v>122</v>
      </c>
      <c r="L21" s="21"/>
      <c r="M21" s="55"/>
      <c r="N21" s="55"/>
      <c r="O21" s="55"/>
      <c r="P21" s="18"/>
      <c r="Q21" s="58"/>
    </row>
    <row r="22" spans="1:17">
      <c r="A22" s="18" t="s">
        <v>47</v>
      </c>
      <c r="B22" s="18" t="s">
        <v>48</v>
      </c>
      <c r="C22" s="18"/>
      <c r="D22" s="55">
        <f>Anlagen!O42</f>
        <v>2680857</v>
      </c>
      <c r="E22" s="55"/>
      <c r="F22" s="55"/>
      <c r="G22" s="18"/>
      <c r="H22" s="58">
        <v>2696</v>
      </c>
      <c r="I22" s="18"/>
      <c r="J22" t="s">
        <v>69</v>
      </c>
      <c r="K22" t="s">
        <v>124</v>
      </c>
      <c r="M22" s="31"/>
      <c r="N22" s="31"/>
      <c r="O22" s="31"/>
      <c r="Q22" s="52"/>
    </row>
    <row r="23" spans="1:17">
      <c r="A23" s="18" t="s">
        <v>57</v>
      </c>
      <c r="B23" s="18" t="s">
        <v>123</v>
      </c>
      <c r="C23" s="18"/>
      <c r="D23" s="55">
        <f>Anlagen!O50</f>
        <v>3013651.8099999996</v>
      </c>
      <c r="E23" s="55"/>
      <c r="F23" s="55"/>
      <c r="G23" s="18"/>
      <c r="H23" s="58">
        <v>1919</v>
      </c>
      <c r="I23" s="18"/>
      <c r="J23" s="18"/>
      <c r="K23" s="18" t="s">
        <v>125</v>
      </c>
      <c r="L23" s="18"/>
      <c r="M23" s="55">
        <v>21397</v>
      </c>
      <c r="N23" s="55"/>
      <c r="O23" s="55"/>
      <c r="P23" s="18"/>
      <c r="Q23" s="58">
        <v>12</v>
      </c>
    </row>
    <row r="24" spans="1:17">
      <c r="A24" s="18"/>
      <c r="B24" s="18"/>
      <c r="C24" s="18"/>
      <c r="D24" s="56"/>
      <c r="E24" s="55"/>
      <c r="F24" s="63">
        <f>SUM(D15:D24)</f>
        <v>12752634.809999999</v>
      </c>
      <c r="G24" s="18"/>
      <c r="H24" s="62">
        <f>SUM(H16:H23)</f>
        <v>10519</v>
      </c>
      <c r="J24" s="18" t="s">
        <v>37</v>
      </c>
      <c r="K24" s="18" t="s">
        <v>126</v>
      </c>
      <c r="L24" s="18"/>
      <c r="M24" s="55">
        <f>941694.01-33644</f>
        <v>908050.01</v>
      </c>
      <c r="N24" s="55"/>
      <c r="O24" s="55"/>
      <c r="P24" s="18"/>
      <c r="Q24" s="58">
        <v>753</v>
      </c>
    </row>
    <row r="25" spans="1:17">
      <c r="A25" s="18"/>
      <c r="B25" s="18"/>
      <c r="C25" s="18"/>
      <c r="D25" s="55"/>
      <c r="E25" s="55"/>
      <c r="F25" s="55">
        <f>SUM(F12:F24)</f>
        <v>13366631.809999999</v>
      </c>
      <c r="G25" s="18"/>
      <c r="H25" s="62">
        <f>H12+H24</f>
        <v>11179</v>
      </c>
      <c r="J25" s="18"/>
      <c r="K25" s="18"/>
      <c r="L25" s="18"/>
      <c r="M25" s="56"/>
      <c r="N25" s="55"/>
      <c r="O25" s="55">
        <f>SUM(M23:M24)</f>
        <v>929447.01</v>
      </c>
      <c r="P25" s="18"/>
      <c r="Q25" s="62">
        <f>SUM(Q23:Q24)</f>
        <v>765</v>
      </c>
    </row>
    <row r="26" spans="1:17">
      <c r="A26" s="18"/>
      <c r="B26" s="18"/>
      <c r="C26" s="18"/>
      <c r="D26" s="55"/>
      <c r="E26" s="55"/>
      <c r="F26" s="55"/>
      <c r="G26" s="18"/>
      <c r="H26" s="58"/>
      <c r="I26" s="18"/>
      <c r="M26" s="31"/>
      <c r="N26" s="31"/>
      <c r="O26" s="31"/>
      <c r="Q26" s="52"/>
    </row>
    <row r="27" spans="1:17">
      <c r="A27" s="21" t="s">
        <v>142</v>
      </c>
      <c r="B27" s="21" t="s">
        <v>187</v>
      </c>
      <c r="C27" s="18"/>
      <c r="D27" s="55"/>
      <c r="E27" s="55"/>
      <c r="F27" s="55"/>
      <c r="G27" s="18"/>
      <c r="H27" s="58"/>
      <c r="I27" s="18"/>
      <c r="J27" s="21" t="s">
        <v>129</v>
      </c>
      <c r="K27" s="21" t="s">
        <v>130</v>
      </c>
      <c r="L27" s="21"/>
      <c r="M27" s="55"/>
      <c r="N27" s="55"/>
      <c r="O27" s="55"/>
      <c r="P27" s="18"/>
      <c r="Q27" s="58"/>
    </row>
    <row r="28" spans="1:17">
      <c r="A28" s="21"/>
      <c r="B28" s="18" t="s">
        <v>188</v>
      </c>
      <c r="C28" s="18"/>
      <c r="D28" s="55"/>
      <c r="E28" s="55"/>
      <c r="F28" s="55">
        <v>0</v>
      </c>
      <c r="G28" s="18"/>
      <c r="H28" s="58">
        <v>1000</v>
      </c>
      <c r="I28" s="18"/>
      <c r="J28" s="18" t="s">
        <v>69</v>
      </c>
      <c r="K28" s="18" t="s">
        <v>133</v>
      </c>
      <c r="L28" s="18"/>
      <c r="M28" s="55"/>
      <c r="N28" s="55"/>
      <c r="O28" s="55"/>
      <c r="P28" s="18"/>
      <c r="Q28" s="58"/>
    </row>
    <row r="29" spans="1:17">
      <c r="A29" s="18"/>
      <c r="B29" s="18"/>
      <c r="C29" s="18"/>
      <c r="D29" s="55"/>
      <c r="E29" s="55"/>
      <c r="F29" s="55"/>
      <c r="G29" s="18"/>
      <c r="H29" s="58"/>
      <c r="J29" s="18"/>
      <c r="K29" s="18" t="s">
        <v>135</v>
      </c>
      <c r="L29" s="18"/>
      <c r="M29" s="55">
        <v>682349.83</v>
      </c>
      <c r="N29" s="55"/>
      <c r="O29" s="55"/>
      <c r="P29" s="18"/>
      <c r="Q29" s="58">
        <v>569</v>
      </c>
    </row>
    <row r="30" spans="1:17">
      <c r="A30" s="21" t="s">
        <v>121</v>
      </c>
      <c r="B30" s="21" t="s">
        <v>127</v>
      </c>
      <c r="C30" s="21"/>
      <c r="D30" s="55"/>
      <c r="E30" s="55"/>
      <c r="F30" s="55"/>
      <c r="G30" s="18"/>
      <c r="H30" s="58"/>
      <c r="I30" s="18"/>
      <c r="J30" s="18"/>
      <c r="K30" s="71" t="s">
        <v>205</v>
      </c>
      <c r="L30" s="18"/>
      <c r="M30" s="55"/>
      <c r="N30" s="55"/>
      <c r="O30" s="55"/>
      <c r="P30" s="18"/>
      <c r="Q30" s="58"/>
    </row>
    <row r="31" spans="1:17">
      <c r="A31" s="18"/>
      <c r="B31" s="18"/>
      <c r="C31" s="18"/>
      <c r="D31" s="55"/>
      <c r="E31" s="55"/>
      <c r="F31" s="55"/>
      <c r="G31" s="18"/>
      <c r="H31" s="58"/>
      <c r="J31" s="18" t="s">
        <v>37</v>
      </c>
      <c r="K31" s="18" t="s">
        <v>137</v>
      </c>
      <c r="L31" s="18"/>
      <c r="M31" s="55">
        <f>212079.03-168029.84</f>
        <v>44049.19</v>
      </c>
      <c r="N31" s="55"/>
      <c r="O31" s="55"/>
      <c r="P31" s="18"/>
      <c r="Q31" s="58">
        <v>260</v>
      </c>
    </row>
    <row r="32" spans="1:17">
      <c r="A32" s="21" t="s">
        <v>23</v>
      </c>
      <c r="B32" s="21" t="s">
        <v>128</v>
      </c>
      <c r="C32" s="21"/>
      <c r="D32" s="55"/>
      <c r="E32" s="55"/>
      <c r="F32" s="55"/>
      <c r="G32" s="18"/>
      <c r="H32" s="58"/>
      <c r="I32" s="18"/>
      <c r="J32" s="18"/>
      <c r="K32" s="112" t="s">
        <v>210</v>
      </c>
      <c r="L32" s="71"/>
      <c r="M32" s="56"/>
      <c r="N32" s="55"/>
      <c r="O32" s="55">
        <f>SUM(M28:M32)</f>
        <v>726399.02</v>
      </c>
      <c r="P32" s="18"/>
      <c r="Q32" s="62">
        <f>SUM(Q28:Q31)</f>
        <v>829</v>
      </c>
    </row>
    <row r="33" spans="1:18">
      <c r="A33" s="18" t="s">
        <v>69</v>
      </c>
      <c r="B33" s="18" t="s">
        <v>131</v>
      </c>
      <c r="C33" s="18"/>
      <c r="D33" s="55">
        <v>75030.87</v>
      </c>
      <c r="E33" s="55"/>
      <c r="F33" s="55"/>
      <c r="G33" s="18"/>
      <c r="H33" s="58">
        <v>83</v>
      </c>
      <c r="I33" s="18"/>
      <c r="J33" s="18"/>
      <c r="K33" s="71" t="s">
        <v>139</v>
      </c>
      <c r="L33" s="71"/>
      <c r="M33" s="55"/>
      <c r="N33" s="55"/>
      <c r="O33" s="55"/>
      <c r="P33" s="18"/>
      <c r="Q33" s="58"/>
    </row>
    <row r="34" spans="1:18">
      <c r="A34" s="18" t="s">
        <v>37</v>
      </c>
      <c r="B34" s="18" t="s">
        <v>132</v>
      </c>
      <c r="C34" s="18"/>
      <c r="D34" s="55">
        <v>67000</v>
      </c>
      <c r="E34" s="55"/>
      <c r="F34" s="55"/>
      <c r="G34" s="18"/>
      <c r="H34" s="58">
        <v>37</v>
      </c>
      <c r="I34" s="18"/>
      <c r="J34" s="18"/>
      <c r="K34" s="112" t="s">
        <v>211</v>
      </c>
      <c r="L34" s="71"/>
      <c r="M34" s="55"/>
      <c r="N34" s="55"/>
      <c r="O34" s="55"/>
      <c r="P34" s="18"/>
      <c r="Q34" s="58"/>
    </row>
    <row r="35" spans="1:18">
      <c r="A35" s="18"/>
      <c r="B35" s="18"/>
      <c r="C35" s="18"/>
      <c r="D35" s="56"/>
      <c r="E35" s="55"/>
      <c r="F35" s="55">
        <f>SUM(D33:D34)</f>
        <v>142030.87</v>
      </c>
      <c r="G35" s="18"/>
      <c r="H35" s="62">
        <f>SUM(H33:H34)</f>
        <v>120</v>
      </c>
      <c r="I35" s="18"/>
      <c r="J35" s="18"/>
      <c r="K35" s="18" t="s">
        <v>141</v>
      </c>
      <c r="L35" s="18"/>
      <c r="M35" s="55"/>
      <c r="N35" s="55"/>
      <c r="O35" s="55"/>
      <c r="P35" s="18"/>
      <c r="Q35" s="58"/>
    </row>
    <row r="36" spans="1:18">
      <c r="A36" s="21" t="s">
        <v>28</v>
      </c>
      <c r="B36" s="21" t="s">
        <v>134</v>
      </c>
      <c r="C36" s="21"/>
      <c r="D36" s="55"/>
      <c r="E36" s="55"/>
      <c r="F36" s="55"/>
      <c r="G36" s="18"/>
      <c r="H36" s="58"/>
      <c r="I36" s="18"/>
      <c r="J36" s="18"/>
      <c r="K36" s="18" t="s">
        <v>206</v>
      </c>
      <c r="L36" s="18"/>
      <c r="M36" s="55"/>
      <c r="N36" s="55"/>
      <c r="O36" s="55"/>
      <c r="P36" s="18"/>
      <c r="Q36" s="58"/>
    </row>
    <row r="37" spans="1:18">
      <c r="A37" s="21"/>
      <c r="B37" s="21" t="s">
        <v>136</v>
      </c>
      <c r="C37" s="21"/>
      <c r="D37" s="55"/>
      <c r="E37" s="55"/>
      <c r="F37" s="55"/>
      <c r="G37" s="18"/>
      <c r="H37" s="58"/>
      <c r="I37" s="18"/>
      <c r="J37" s="18"/>
      <c r="K37" s="18"/>
      <c r="L37" s="18"/>
      <c r="M37" s="55"/>
      <c r="N37" s="55"/>
      <c r="O37" s="55"/>
      <c r="P37" s="18"/>
      <c r="Q37" s="58"/>
    </row>
    <row r="38" spans="1:18">
      <c r="A38" s="18" t="s">
        <v>69</v>
      </c>
      <c r="B38" s="18" t="s">
        <v>138</v>
      </c>
      <c r="C38" s="18"/>
      <c r="D38" s="55">
        <v>2059910.39</v>
      </c>
      <c r="E38" s="55"/>
      <c r="F38" s="55"/>
      <c r="G38" s="18"/>
      <c r="H38" s="58">
        <v>2195</v>
      </c>
      <c r="I38" s="18"/>
      <c r="J38" s="18"/>
      <c r="K38" s="18"/>
      <c r="L38" s="18"/>
      <c r="M38" s="55"/>
      <c r="N38" s="55"/>
      <c r="O38" s="55"/>
      <c r="P38" s="18"/>
      <c r="Q38" s="58"/>
    </row>
    <row r="39" spans="1:18">
      <c r="A39" s="18"/>
      <c r="B39" s="18" t="s">
        <v>184</v>
      </c>
      <c r="C39" s="18"/>
      <c r="D39" s="55"/>
      <c r="E39" s="55"/>
      <c r="F39" s="55"/>
      <c r="G39" s="18"/>
      <c r="H39" s="58"/>
      <c r="I39" s="18"/>
      <c r="J39" s="18"/>
      <c r="K39" s="18"/>
      <c r="L39" s="18"/>
      <c r="M39" s="55"/>
      <c r="N39" s="55"/>
      <c r="O39" s="55"/>
      <c r="P39" s="18"/>
      <c r="Q39" s="58"/>
    </row>
    <row r="40" spans="1:18">
      <c r="A40" s="18" t="s">
        <v>37</v>
      </c>
      <c r="B40" s="18" t="s">
        <v>140</v>
      </c>
      <c r="C40" s="18"/>
      <c r="D40" s="103">
        <f>263878.71-168029.84</f>
        <v>95848.870000000024</v>
      </c>
      <c r="E40" s="55"/>
      <c r="F40" s="55"/>
      <c r="G40" s="18"/>
      <c r="H40" s="58">
        <v>71</v>
      </c>
      <c r="I40" s="18"/>
      <c r="J40" s="18"/>
      <c r="K40" s="18"/>
      <c r="L40" s="18"/>
      <c r="M40" s="55"/>
      <c r="N40" s="55"/>
      <c r="O40" s="55" t="s">
        <v>14</v>
      </c>
      <c r="P40" s="18"/>
      <c r="Q40" s="58"/>
    </row>
    <row r="41" spans="1:18">
      <c r="A41" s="18"/>
      <c r="B41" s="18"/>
      <c r="C41" s="18"/>
      <c r="D41" s="56"/>
      <c r="E41" s="55"/>
      <c r="F41" s="55">
        <f>SUM(D38:D40)</f>
        <v>2155759.2599999998</v>
      </c>
      <c r="G41" s="18"/>
      <c r="H41" s="62">
        <f>SUM(H38:H40)</f>
        <v>2266</v>
      </c>
      <c r="I41" s="18"/>
      <c r="J41" s="18"/>
      <c r="K41" s="18"/>
      <c r="L41" s="18"/>
      <c r="M41" s="55"/>
      <c r="N41" s="55"/>
      <c r="O41" s="55"/>
      <c r="P41" s="18"/>
      <c r="Q41" s="58"/>
    </row>
    <row r="42" spans="1:18">
      <c r="D42" s="31"/>
      <c r="E42" s="31"/>
      <c r="F42" s="31"/>
      <c r="H42" s="52"/>
      <c r="I42" s="18"/>
      <c r="J42" s="18"/>
      <c r="K42" s="18"/>
      <c r="L42" s="18"/>
      <c r="M42" s="55"/>
      <c r="N42" s="55"/>
      <c r="O42" s="55"/>
      <c r="P42" s="18"/>
      <c r="Q42" s="58"/>
    </row>
    <row r="43" spans="1:18">
      <c r="A43" s="21" t="s">
        <v>142</v>
      </c>
      <c r="B43" s="21" t="s">
        <v>143</v>
      </c>
      <c r="D43" s="31"/>
      <c r="E43" s="31"/>
      <c r="F43" s="31"/>
      <c r="H43" s="52"/>
      <c r="I43" s="18"/>
      <c r="J43" s="18"/>
      <c r="K43" s="18"/>
      <c r="L43" s="18"/>
      <c r="M43" s="55"/>
      <c r="N43" s="55"/>
      <c r="O43" s="55"/>
      <c r="P43" s="18"/>
      <c r="Q43" s="58"/>
    </row>
    <row r="44" spans="1:18">
      <c r="A44" s="21"/>
      <c r="B44" s="21" t="s">
        <v>144</v>
      </c>
      <c r="C44" s="18"/>
      <c r="D44" s="55"/>
      <c r="E44" s="55"/>
      <c r="F44" s="55">
        <v>694399.85</v>
      </c>
      <c r="G44" s="18"/>
      <c r="H44" s="58">
        <v>2041</v>
      </c>
      <c r="J44" s="18"/>
      <c r="K44" s="18"/>
      <c r="L44" s="18"/>
      <c r="M44" s="55"/>
      <c r="N44" s="55"/>
      <c r="O44" s="55"/>
      <c r="P44" s="18"/>
      <c r="Q44" s="58"/>
    </row>
    <row r="45" spans="1:18">
      <c r="D45" s="31"/>
      <c r="E45" s="31"/>
      <c r="F45" s="31"/>
      <c r="H45" s="52"/>
      <c r="I45" s="81"/>
      <c r="M45" s="31"/>
      <c r="N45" s="31"/>
      <c r="O45" s="31"/>
      <c r="Q45" s="52"/>
    </row>
    <row r="46" spans="1:18">
      <c r="A46" s="77" t="s">
        <v>129</v>
      </c>
      <c r="B46" s="77" t="s">
        <v>145</v>
      </c>
      <c r="C46" s="77"/>
      <c r="D46" s="64"/>
      <c r="E46" s="64"/>
      <c r="F46" s="64">
        <v>16414.04</v>
      </c>
      <c r="G46" s="79"/>
      <c r="H46" s="78">
        <v>16</v>
      </c>
      <c r="J46" s="79"/>
      <c r="K46" s="79"/>
      <c r="L46" s="79"/>
      <c r="M46" s="64"/>
      <c r="N46" s="64"/>
      <c r="O46" s="64"/>
      <c r="P46" s="79"/>
      <c r="Q46" s="80"/>
    </row>
    <row r="47" spans="1:18" s="70" customFormat="1" ht="18" customHeight="1">
      <c r="A47" s="25"/>
      <c r="B47" s="25"/>
      <c r="C47" s="21"/>
      <c r="D47" s="55"/>
      <c r="E47" s="55"/>
      <c r="F47" s="56"/>
      <c r="G47" s="18"/>
      <c r="H47" s="59"/>
      <c r="J47" s="26"/>
      <c r="K47" s="26"/>
      <c r="L47" s="18"/>
      <c r="M47" s="55"/>
      <c r="N47" s="55"/>
      <c r="O47" s="56"/>
      <c r="P47" s="18"/>
      <c r="Q47" s="60"/>
      <c r="R47"/>
    </row>
    <row r="48" spans="1:18" ht="13.5" thickBot="1">
      <c r="A48" s="65"/>
      <c r="B48" s="65"/>
      <c r="C48" s="66"/>
      <c r="D48" s="67"/>
      <c r="E48" s="67"/>
      <c r="F48" s="68">
        <f>SUM(F25:F46)</f>
        <v>16375235.829999996</v>
      </c>
      <c r="G48" s="66"/>
      <c r="H48" s="69">
        <f>H25+H28+H35+SUM(H41:H46)</f>
        <v>16622</v>
      </c>
      <c r="J48" s="65"/>
      <c r="K48" s="65"/>
      <c r="L48" s="66"/>
      <c r="M48" s="67"/>
      <c r="N48" s="67"/>
      <c r="O48" s="68">
        <f>SUM(O19:O32)</f>
        <v>16375235.83</v>
      </c>
      <c r="P48" s="66"/>
      <c r="Q48" s="69">
        <f>Q19+Q25+Q32</f>
        <v>16662</v>
      </c>
    </row>
    <row r="49" spans="1:18" ht="13.5" thickTop="1">
      <c r="D49" s="31"/>
      <c r="E49" s="31"/>
      <c r="F49" s="31"/>
      <c r="H49" s="52"/>
      <c r="I49" s="18"/>
      <c r="Q49" s="52"/>
      <c r="R49" s="70"/>
    </row>
    <row r="50" spans="1:18" ht="13.15" customHeight="1">
      <c r="A50" t="s">
        <v>146</v>
      </c>
      <c r="I50" s="18"/>
      <c r="J50" t="s">
        <v>147</v>
      </c>
    </row>
    <row r="51" spans="1:18">
      <c r="F51" s="31"/>
      <c r="I51" s="18"/>
      <c r="O51" s="31"/>
    </row>
    <row r="52" spans="1:18">
      <c r="F52" s="31"/>
      <c r="O52" s="31"/>
    </row>
    <row r="53" spans="1:18">
      <c r="O53" s="31"/>
    </row>
    <row r="54" spans="1:18">
      <c r="O54" s="61"/>
    </row>
  </sheetData>
  <phoneticPr fontId="0" type="noConversion"/>
  <pageMargins left="0.78740157480314965" right="0.70866141732283472" top="0.98425196850393704" bottom="0.70866141732283472" header="0.51181102362204722" footer="0.51181102362204722"/>
  <pageSetup paperSize="9" scale="74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9"/>
  <sheetViews>
    <sheetView defaultGridColor="0" colorId="56" workbookViewId="0">
      <selection activeCell="D5" sqref="D5"/>
    </sheetView>
  </sheetViews>
  <sheetFormatPr baseColWidth="10" defaultColWidth="9.7109375" defaultRowHeight="12.75"/>
  <cols>
    <col min="1" max="1" width="3.7109375" style="28" customWidth="1"/>
    <col min="2" max="2" width="1.7109375" customWidth="1"/>
    <col min="3" max="3" width="44.140625" bestFit="1" customWidth="1"/>
    <col min="4" max="4" width="13" bestFit="1" customWidth="1"/>
    <col min="5" max="5" width="1.7109375" customWidth="1"/>
    <col min="6" max="6" width="13" bestFit="1" customWidth="1"/>
    <col min="7" max="7" width="1.7109375" customWidth="1"/>
    <col min="8" max="8" width="14.140625" bestFit="1" customWidth="1"/>
    <col min="9" max="9" width="2.7109375" customWidth="1"/>
    <col min="10" max="10" width="8.7109375" bestFit="1" customWidth="1"/>
    <col min="11" max="11" width="12.7109375" bestFit="1" customWidth="1"/>
    <col min="12" max="13" width="13" bestFit="1" customWidth="1"/>
  </cols>
  <sheetData>
    <row r="1" spans="1:11" ht="15.6" customHeight="1">
      <c r="A1" s="116" t="s">
        <v>193</v>
      </c>
      <c r="B1" s="19"/>
    </row>
    <row r="2" spans="1:11" ht="15.6" customHeight="1">
      <c r="A2" s="106" t="s">
        <v>202</v>
      </c>
      <c r="B2" s="19"/>
    </row>
    <row r="3" spans="1:11" ht="15.6" customHeight="1">
      <c r="A3" s="27" t="s">
        <v>148</v>
      </c>
      <c r="B3" s="19"/>
    </row>
    <row r="4" spans="1:11" ht="15.6" customHeight="1"/>
    <row r="5" spans="1:11" ht="15.6" customHeight="1">
      <c r="A5" s="82"/>
      <c r="B5" s="82"/>
      <c r="C5" s="82"/>
    </row>
    <row r="6" spans="1:11" ht="15.6" customHeight="1">
      <c r="A6" s="85"/>
      <c r="B6" s="86"/>
      <c r="C6" s="86"/>
      <c r="D6" s="86"/>
      <c r="E6" s="86"/>
      <c r="F6" s="86"/>
      <c r="G6" s="86"/>
      <c r="H6" s="86"/>
      <c r="I6" s="86"/>
      <c r="J6" s="86"/>
    </row>
    <row r="7" spans="1:11" ht="15.6" customHeight="1">
      <c r="A7" s="85"/>
      <c r="B7" s="86"/>
      <c r="C7" s="86"/>
      <c r="D7" s="86"/>
      <c r="E7" s="86"/>
      <c r="F7" s="86"/>
      <c r="G7" s="86"/>
      <c r="H7" s="86"/>
      <c r="I7" s="86"/>
      <c r="J7" s="86"/>
    </row>
    <row r="8" spans="1:11" ht="15.6" customHeight="1">
      <c r="A8" s="85"/>
      <c r="B8" s="87"/>
      <c r="C8" s="87"/>
      <c r="D8" s="87"/>
      <c r="E8" s="87"/>
      <c r="G8" s="87"/>
      <c r="H8" s="114" t="s">
        <v>203</v>
      </c>
      <c r="I8" s="87"/>
      <c r="J8" s="85">
        <v>2009</v>
      </c>
      <c r="K8" s="107" t="s">
        <v>197</v>
      </c>
    </row>
    <row r="9" spans="1:11" ht="15.6" customHeight="1">
      <c r="A9" s="85"/>
      <c r="B9" s="87"/>
      <c r="C9" s="87"/>
      <c r="D9" s="88" t="s">
        <v>183</v>
      </c>
      <c r="E9" s="88"/>
      <c r="F9" s="88" t="s">
        <v>183</v>
      </c>
      <c r="G9" s="88"/>
      <c r="H9" s="88" t="s">
        <v>183</v>
      </c>
      <c r="I9" s="87"/>
      <c r="J9" s="85" t="s">
        <v>182</v>
      </c>
    </row>
    <row r="10" spans="1:11" ht="15.6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</row>
    <row r="11" spans="1:11" ht="15.6" customHeight="1">
      <c r="A11" s="85" t="s">
        <v>69</v>
      </c>
      <c r="B11" s="87"/>
      <c r="C11" s="87" t="s">
        <v>149</v>
      </c>
      <c r="D11" s="89"/>
      <c r="E11" s="89"/>
      <c r="F11" s="89"/>
      <c r="G11" s="89"/>
      <c r="H11" s="89"/>
      <c r="I11" s="86"/>
      <c r="J11" s="90"/>
    </row>
    <row r="12" spans="1:11" ht="15.6" customHeight="1">
      <c r="A12" s="85"/>
      <c r="B12" s="87"/>
      <c r="C12" s="87" t="s">
        <v>150</v>
      </c>
      <c r="D12" s="89">
        <f>4054.5+98699.1+1108.19+10971+2841128.17+369474.78+420390.2</f>
        <v>3745825.9400000004</v>
      </c>
      <c r="E12" s="89"/>
      <c r="F12" s="89"/>
      <c r="G12" s="89"/>
      <c r="H12" s="89"/>
      <c r="I12" s="87"/>
      <c r="J12" s="91">
        <v>2578</v>
      </c>
      <c r="K12" s="52">
        <f>ROUND(D12/1000-J12,0)</f>
        <v>1168</v>
      </c>
    </row>
    <row r="13" spans="1:11" ht="15.6" customHeight="1">
      <c r="A13" s="85"/>
      <c r="B13" s="87"/>
      <c r="C13" s="87" t="s">
        <v>176</v>
      </c>
      <c r="D13" s="89">
        <f>2238289.65+44455.78+1805107.2+226793.73</f>
        <v>4314646.3600000003</v>
      </c>
      <c r="E13" s="89"/>
      <c r="F13" s="89"/>
      <c r="G13" s="89"/>
      <c r="H13" s="89"/>
      <c r="I13" s="87"/>
      <c r="J13" s="91">
        <v>4819</v>
      </c>
      <c r="K13" s="52">
        <f>ROUND(D13/1000-J13,0)</f>
        <v>-504</v>
      </c>
    </row>
    <row r="14" spans="1:11" ht="15.6" customHeight="1">
      <c r="A14" s="85"/>
      <c r="B14" s="87"/>
      <c r="C14" s="87" t="s">
        <v>185</v>
      </c>
      <c r="D14" s="92">
        <v>43023.18</v>
      </c>
      <c r="E14" s="89"/>
      <c r="F14" s="89"/>
      <c r="G14" s="89"/>
      <c r="H14" s="89"/>
      <c r="I14" s="87"/>
      <c r="J14" s="91">
        <v>35</v>
      </c>
      <c r="K14" s="52">
        <f>ROUND(D14/1000-J14,0)</f>
        <v>8</v>
      </c>
    </row>
    <row r="15" spans="1:11" ht="15" customHeight="1">
      <c r="A15" s="85"/>
      <c r="B15" s="87"/>
      <c r="C15" s="87"/>
      <c r="D15" s="93"/>
      <c r="E15" s="89"/>
      <c r="F15" s="89">
        <f>SUM(D12:D14)</f>
        <v>8103495.4800000004</v>
      </c>
      <c r="G15" s="89"/>
      <c r="H15" s="89"/>
      <c r="I15" s="87"/>
      <c r="J15" s="94">
        <f>SUM(J12:J14)</f>
        <v>7432</v>
      </c>
      <c r="K15" s="52">
        <f>ROUND(F15/1000-J15,0)</f>
        <v>671</v>
      </c>
    </row>
    <row r="16" spans="1:11" ht="6" customHeight="1">
      <c r="A16" s="85"/>
      <c r="B16" s="87"/>
      <c r="C16" s="87"/>
      <c r="D16" s="93"/>
      <c r="E16" s="89"/>
      <c r="F16" s="89"/>
      <c r="G16" s="89"/>
      <c r="H16" s="89"/>
      <c r="I16" s="87"/>
      <c r="J16" s="94"/>
      <c r="K16" s="52"/>
    </row>
    <row r="17" spans="1:13" ht="15.6" customHeight="1">
      <c r="A17" s="85" t="s">
        <v>37</v>
      </c>
      <c r="B17" s="87"/>
      <c r="C17" s="87" t="s">
        <v>151</v>
      </c>
      <c r="D17" s="89"/>
      <c r="E17" s="89"/>
      <c r="F17" s="89">
        <f>14719.25+5421.26+8769.63+2900000+262677.99</f>
        <v>3191588.13</v>
      </c>
      <c r="G17" s="89"/>
      <c r="H17" s="89"/>
      <c r="I17" s="87"/>
      <c r="J17" s="91">
        <v>3010</v>
      </c>
      <c r="K17" s="52">
        <f>ROUND(F17/1000-J17,0)</f>
        <v>182</v>
      </c>
    </row>
    <row r="18" spans="1:13" ht="6" customHeight="1">
      <c r="A18" s="85"/>
      <c r="B18" s="87"/>
      <c r="C18" s="87"/>
      <c r="D18" s="89"/>
      <c r="E18" s="89"/>
      <c r="F18" s="89"/>
      <c r="G18" s="89"/>
      <c r="H18" s="89"/>
      <c r="I18" s="87"/>
      <c r="J18" s="91"/>
    </row>
    <row r="19" spans="1:13" ht="15.6" customHeight="1">
      <c r="A19" s="85" t="s">
        <v>41</v>
      </c>
      <c r="B19" s="87"/>
      <c r="C19" s="87" t="s">
        <v>180</v>
      </c>
      <c r="D19" s="89"/>
      <c r="E19" s="89"/>
      <c r="F19" s="89"/>
      <c r="G19" s="89"/>
      <c r="H19" s="89"/>
      <c r="I19" s="87"/>
      <c r="J19" s="91"/>
      <c r="L19" s="31">
        <f>SUM(F15:F17)</f>
        <v>11295083.609999999</v>
      </c>
      <c r="M19" t="s">
        <v>194</v>
      </c>
    </row>
    <row r="20" spans="1:13" ht="15.6" customHeight="1">
      <c r="A20" s="85"/>
      <c r="B20" s="87"/>
      <c r="C20" s="87" t="s">
        <v>181</v>
      </c>
      <c r="D20" s="89"/>
      <c r="E20" s="89"/>
      <c r="F20" s="89">
        <v>30400</v>
      </c>
      <c r="G20" s="89"/>
      <c r="H20" s="89"/>
      <c r="I20" s="87"/>
      <c r="J20" s="91">
        <v>8</v>
      </c>
      <c r="K20" s="52">
        <f>ROUND(F20/1000-J20,0)</f>
        <v>22</v>
      </c>
    </row>
    <row r="21" spans="1:13" ht="6" customHeight="1">
      <c r="A21" s="85"/>
      <c r="B21" s="87"/>
      <c r="C21" s="87"/>
      <c r="D21" s="89"/>
      <c r="E21" s="89"/>
      <c r="F21" s="89"/>
      <c r="G21" s="89"/>
      <c r="H21" s="89"/>
      <c r="I21" s="87"/>
      <c r="J21" s="91"/>
    </row>
    <row r="22" spans="1:13" ht="15.6" customHeight="1">
      <c r="A22" s="85" t="s">
        <v>44</v>
      </c>
      <c r="B22" s="87"/>
      <c r="C22" s="87" t="s">
        <v>152</v>
      </c>
      <c r="D22" s="89"/>
      <c r="E22" s="89"/>
      <c r="F22" s="92">
        <v>419699.74</v>
      </c>
      <c r="G22" s="89"/>
      <c r="H22" s="89"/>
      <c r="I22" s="87"/>
      <c r="J22" s="91">
        <v>562</v>
      </c>
      <c r="K22" s="52">
        <f>ROUND(F22/1000-J22,0)</f>
        <v>-142</v>
      </c>
    </row>
    <row r="23" spans="1:13" ht="15.6" customHeight="1">
      <c r="A23" s="85"/>
      <c r="B23" s="87"/>
      <c r="C23" s="87"/>
      <c r="D23" s="89"/>
      <c r="E23" s="89"/>
      <c r="F23" s="93"/>
      <c r="G23" s="89"/>
      <c r="H23" s="89">
        <f>SUM(F15:F22)</f>
        <v>11745183.35</v>
      </c>
      <c r="I23" s="87"/>
      <c r="J23" s="94">
        <f>SUM(J15:J22)</f>
        <v>11012</v>
      </c>
      <c r="K23" s="52">
        <f>ROUND(H23/1000-J23,0)</f>
        <v>733</v>
      </c>
    </row>
    <row r="24" spans="1:13" ht="6" customHeight="1">
      <c r="A24" s="85"/>
      <c r="B24" s="87"/>
      <c r="C24" s="87"/>
      <c r="D24" s="89"/>
      <c r="E24" s="89"/>
      <c r="F24" s="89"/>
      <c r="G24" s="89"/>
      <c r="H24" s="89"/>
      <c r="I24" s="87"/>
      <c r="J24" s="91"/>
    </row>
    <row r="25" spans="1:13" ht="15.6" customHeight="1">
      <c r="A25" s="85" t="s">
        <v>47</v>
      </c>
      <c r="B25" s="87"/>
      <c r="C25" s="87" t="s">
        <v>153</v>
      </c>
      <c r="D25" s="89"/>
      <c r="E25" s="89"/>
      <c r="F25" s="89"/>
      <c r="G25" s="89"/>
      <c r="H25" s="89"/>
      <c r="I25" s="87"/>
      <c r="J25" s="91"/>
    </row>
    <row r="26" spans="1:13" ht="15.6" customHeight="1">
      <c r="A26" s="85"/>
      <c r="B26" s="87"/>
      <c r="C26" s="87" t="s">
        <v>154</v>
      </c>
      <c r="D26" s="89"/>
      <c r="E26" s="89"/>
      <c r="F26" s="89"/>
      <c r="G26" s="89"/>
      <c r="H26" s="89"/>
      <c r="I26" s="87"/>
      <c r="J26" s="91"/>
    </row>
    <row r="27" spans="1:13" ht="15.6" customHeight="1">
      <c r="A27" s="85"/>
      <c r="B27" s="87"/>
      <c r="C27" s="87" t="s">
        <v>177</v>
      </c>
      <c r="D27" s="89">
        <v>3917384.78</v>
      </c>
      <c r="E27" s="89"/>
      <c r="F27" s="89"/>
      <c r="G27" s="89"/>
      <c r="H27" s="89"/>
      <c r="I27" s="87"/>
      <c r="J27" s="91">
        <v>4450</v>
      </c>
      <c r="K27" s="52">
        <f>ROUND(D27/1000-J27,0)</f>
        <v>-533</v>
      </c>
    </row>
    <row r="28" spans="1:13" ht="15.6" customHeight="1">
      <c r="A28" s="85"/>
      <c r="B28" s="87"/>
      <c r="C28" s="87" t="s">
        <v>155</v>
      </c>
      <c r="D28" s="92">
        <v>2335203.02</v>
      </c>
      <c r="E28" s="89"/>
      <c r="F28" s="89"/>
      <c r="G28" s="89"/>
      <c r="H28" s="89"/>
      <c r="I28" s="87"/>
      <c r="J28" s="91">
        <v>2415</v>
      </c>
      <c r="K28" s="52">
        <f>ROUND(D28/1000-J28,0)</f>
        <v>-80</v>
      </c>
    </row>
    <row r="29" spans="1:13" ht="15.6" customHeight="1">
      <c r="A29" s="85"/>
      <c r="B29" s="87"/>
      <c r="C29" s="87"/>
      <c r="D29" s="93"/>
      <c r="E29" s="89"/>
      <c r="F29" s="89">
        <f>SUM(D27:D28)</f>
        <v>6252587.7999999998</v>
      </c>
      <c r="G29" s="89"/>
      <c r="H29" s="89"/>
      <c r="I29" s="87"/>
      <c r="J29" s="94">
        <f>SUM(J27:J28)</f>
        <v>6865</v>
      </c>
      <c r="K29" s="52">
        <f>ROUND(F29/1000-J29,0)</f>
        <v>-612</v>
      </c>
      <c r="L29" s="31"/>
    </row>
    <row r="30" spans="1:13" ht="6" customHeight="1">
      <c r="A30" s="85"/>
      <c r="B30" s="87"/>
      <c r="C30" s="87"/>
      <c r="D30" s="93"/>
      <c r="E30" s="89"/>
      <c r="F30" s="89"/>
      <c r="G30" s="89"/>
      <c r="H30" s="89"/>
      <c r="I30" s="87"/>
      <c r="J30" s="94"/>
    </row>
    <row r="31" spans="1:13" ht="15.6" customHeight="1">
      <c r="A31" s="85" t="s">
        <v>57</v>
      </c>
      <c r="B31" s="87"/>
      <c r="C31" s="87" t="s">
        <v>156</v>
      </c>
      <c r="D31" s="89"/>
      <c r="E31" s="89"/>
      <c r="F31" s="89"/>
      <c r="G31" s="89"/>
      <c r="H31" s="89"/>
      <c r="I31" s="87"/>
      <c r="J31" s="91"/>
    </row>
    <row r="32" spans="1:13" ht="15.6" customHeight="1">
      <c r="A32" s="85"/>
      <c r="B32" s="87"/>
      <c r="C32" s="87" t="s">
        <v>157</v>
      </c>
      <c r="D32" s="89">
        <f>3085629.05-31146-30900</f>
        <v>3023583.05</v>
      </c>
      <c r="E32" s="89"/>
      <c r="F32" s="89"/>
      <c r="G32" s="89"/>
      <c r="H32" s="89"/>
      <c r="I32" s="87"/>
      <c r="J32" s="91">
        <v>2944</v>
      </c>
      <c r="K32" s="52">
        <f>ROUND(D32/1000-J32,0)</f>
        <v>80</v>
      </c>
    </row>
    <row r="33" spans="1:11" ht="15.6" customHeight="1">
      <c r="A33" s="85"/>
      <c r="B33" s="87"/>
      <c r="C33" s="87" t="s">
        <v>158</v>
      </c>
      <c r="D33" s="89"/>
      <c r="E33" s="89"/>
      <c r="F33" s="89"/>
      <c r="G33" s="89"/>
      <c r="H33" s="89"/>
      <c r="I33" s="87"/>
      <c r="J33" s="91"/>
    </row>
    <row r="34" spans="1:11" ht="15.6" customHeight="1">
      <c r="A34" s="85"/>
      <c r="B34" s="87"/>
      <c r="C34" s="87" t="s">
        <v>178</v>
      </c>
      <c r="D34" s="92">
        <v>822423.1</v>
      </c>
      <c r="E34" s="89"/>
      <c r="F34" s="89"/>
      <c r="G34" s="89"/>
      <c r="H34" s="89"/>
      <c r="I34" s="87"/>
      <c r="J34" s="91">
        <v>836</v>
      </c>
      <c r="K34" s="52">
        <f>ROUND(D34/1000-J34,0)</f>
        <v>-14</v>
      </c>
    </row>
    <row r="35" spans="1:11" ht="15.6" customHeight="1">
      <c r="A35" s="85"/>
      <c r="B35" s="87"/>
      <c r="C35" s="87" t="s">
        <v>179</v>
      </c>
      <c r="D35" s="89"/>
      <c r="E35" s="89"/>
      <c r="F35" s="89"/>
      <c r="G35" s="89"/>
      <c r="H35" s="89"/>
      <c r="I35" s="87"/>
      <c r="J35" s="91"/>
    </row>
    <row r="36" spans="1:11" ht="15.6" customHeight="1">
      <c r="A36" s="85"/>
      <c r="B36" s="87"/>
      <c r="C36" s="110" t="s">
        <v>207</v>
      </c>
      <c r="D36" s="93"/>
      <c r="E36" s="89"/>
      <c r="F36" s="89">
        <f>SUM(D32:D34)</f>
        <v>3846006.15</v>
      </c>
      <c r="G36" s="89"/>
      <c r="H36" s="89"/>
      <c r="I36" s="87"/>
      <c r="J36" s="94">
        <f>SUM(J32:J34)</f>
        <v>3780</v>
      </c>
      <c r="K36" s="52">
        <f>ROUND(F36/1000-J36,0)</f>
        <v>66</v>
      </c>
    </row>
    <row r="37" spans="1:11" ht="6" customHeight="1">
      <c r="A37" s="85"/>
      <c r="B37" s="87"/>
      <c r="C37" s="87"/>
      <c r="D37" s="93"/>
      <c r="E37" s="89"/>
      <c r="F37" s="89"/>
      <c r="G37" s="89"/>
      <c r="H37" s="89"/>
      <c r="I37" s="87"/>
      <c r="J37" s="94"/>
    </row>
    <row r="38" spans="1:11" ht="15.6" customHeight="1">
      <c r="A38" s="85" t="s">
        <v>159</v>
      </c>
      <c r="B38" s="87"/>
      <c r="C38" s="87" t="s">
        <v>160</v>
      </c>
      <c r="D38" s="89"/>
      <c r="E38" s="89"/>
      <c r="F38" s="89"/>
      <c r="G38" s="89"/>
      <c r="H38" s="89"/>
      <c r="I38" s="87"/>
      <c r="J38" s="91"/>
    </row>
    <row r="39" spans="1:11" ht="15.6" customHeight="1">
      <c r="A39" s="85"/>
      <c r="B39" s="87"/>
      <c r="C39" s="87" t="s">
        <v>161</v>
      </c>
      <c r="D39" s="89"/>
      <c r="E39" s="89"/>
      <c r="F39" s="89"/>
      <c r="G39" s="89"/>
      <c r="H39" s="89"/>
      <c r="I39" s="87"/>
      <c r="J39" s="91"/>
    </row>
    <row r="40" spans="1:11" ht="15.6" customHeight="1">
      <c r="A40" s="85"/>
      <c r="B40" s="87"/>
      <c r="C40" s="87" t="s">
        <v>162</v>
      </c>
      <c r="D40" s="89"/>
      <c r="E40" s="89"/>
      <c r="F40" s="89">
        <f>Anlagen!J56</f>
        <v>1251484.6400000001</v>
      </c>
      <c r="G40" s="89"/>
      <c r="H40" s="89"/>
      <c r="I40" s="87"/>
      <c r="J40" s="91">
        <v>1292</v>
      </c>
      <c r="K40" s="52">
        <f>ROUND(F40/1000-J40,0)</f>
        <v>-41</v>
      </c>
    </row>
    <row r="41" spans="1:11" ht="15.6" customHeight="1">
      <c r="A41" s="85"/>
      <c r="B41" s="87"/>
      <c r="C41" s="87" t="s">
        <v>163</v>
      </c>
      <c r="D41" s="89"/>
      <c r="E41" s="89"/>
      <c r="F41" s="89"/>
      <c r="G41" s="89"/>
      <c r="H41" s="89"/>
      <c r="I41" s="87"/>
      <c r="J41" s="91"/>
    </row>
    <row r="42" spans="1:11" ht="15.6" customHeight="1">
      <c r="A42" s="85"/>
      <c r="B42" s="87"/>
      <c r="C42" s="87" t="s">
        <v>186</v>
      </c>
      <c r="D42" s="89"/>
      <c r="E42" s="89"/>
      <c r="F42" s="89"/>
      <c r="G42" s="89"/>
      <c r="H42" s="89"/>
      <c r="I42" s="87"/>
      <c r="J42" s="91"/>
    </row>
    <row r="43" spans="1:11" ht="6" customHeight="1">
      <c r="A43" s="85"/>
      <c r="B43" s="87"/>
      <c r="C43" s="87"/>
      <c r="D43" s="89"/>
      <c r="E43" s="89"/>
      <c r="F43" s="89"/>
      <c r="G43" s="89"/>
      <c r="H43" s="89"/>
      <c r="I43" s="87"/>
      <c r="J43" s="91"/>
    </row>
    <row r="44" spans="1:11" ht="15.6" customHeight="1">
      <c r="A44" s="85" t="s">
        <v>164</v>
      </c>
      <c r="B44" s="87"/>
      <c r="C44" s="87" t="s">
        <v>165</v>
      </c>
      <c r="D44" s="89"/>
      <c r="E44" s="89"/>
      <c r="F44" s="95">
        <v>626791.01</v>
      </c>
      <c r="G44" s="89"/>
      <c r="H44" s="89"/>
      <c r="I44" s="87"/>
      <c r="J44" s="91">
        <v>444</v>
      </c>
      <c r="K44" s="52">
        <f>ROUND(F44/1000-J44,0)</f>
        <v>183</v>
      </c>
    </row>
    <row r="45" spans="1:11" ht="15.6" customHeight="1">
      <c r="A45" s="85"/>
      <c r="B45" s="87"/>
      <c r="C45" s="87"/>
      <c r="D45" s="89"/>
      <c r="E45" s="89"/>
      <c r="F45" s="89"/>
      <c r="G45" s="89"/>
      <c r="H45" s="89">
        <f>SUM(F29:F44)</f>
        <v>11976869.6</v>
      </c>
      <c r="I45" s="87"/>
      <c r="J45" s="94">
        <f>J29+J36+J40+J44</f>
        <v>12381</v>
      </c>
    </row>
    <row r="46" spans="1:11" ht="6" customHeight="1">
      <c r="A46" s="85"/>
      <c r="B46" s="87"/>
      <c r="C46" s="87"/>
      <c r="D46" s="89"/>
      <c r="E46" s="89"/>
      <c r="F46" s="89"/>
      <c r="G46" s="89"/>
      <c r="H46" s="89"/>
      <c r="I46" s="87"/>
      <c r="J46" s="94"/>
    </row>
    <row r="47" spans="1:11" ht="15" customHeight="1">
      <c r="A47" s="85" t="s">
        <v>166</v>
      </c>
      <c r="B47" s="87"/>
      <c r="C47" s="87" t="s">
        <v>190</v>
      </c>
      <c r="D47" s="89"/>
      <c r="E47" s="89"/>
      <c r="F47" s="89"/>
      <c r="G47" s="89"/>
      <c r="H47" s="89"/>
      <c r="I47" s="87"/>
      <c r="J47" s="94"/>
    </row>
    <row r="48" spans="1:11" ht="15" customHeight="1">
      <c r="A48" s="85"/>
      <c r="B48" s="87"/>
      <c r="C48" s="87" t="s">
        <v>191</v>
      </c>
      <c r="D48" s="89"/>
      <c r="E48" s="89"/>
      <c r="F48" s="89"/>
      <c r="G48" s="89"/>
      <c r="H48" s="111">
        <v>3254.79</v>
      </c>
      <c r="I48" s="87"/>
      <c r="J48" s="91">
        <v>33</v>
      </c>
      <c r="K48" s="52">
        <f>ROUND(H48/1000-J48,0)</f>
        <v>-30</v>
      </c>
    </row>
    <row r="49" spans="1:13" ht="6" customHeight="1">
      <c r="A49" s="85"/>
      <c r="B49" s="87"/>
      <c r="C49" s="87"/>
      <c r="D49" s="89"/>
      <c r="E49" s="89"/>
      <c r="F49" s="89"/>
      <c r="G49" s="89"/>
      <c r="H49" s="89"/>
      <c r="I49" s="87"/>
      <c r="J49" s="94"/>
    </row>
    <row r="50" spans="1:13" ht="15.6" customHeight="1">
      <c r="A50" s="85" t="s">
        <v>168</v>
      </c>
      <c r="B50" s="87"/>
      <c r="C50" s="87" t="s">
        <v>167</v>
      </c>
      <c r="D50" s="89"/>
      <c r="E50" s="89"/>
      <c r="F50" s="89"/>
      <c r="G50" s="89"/>
      <c r="H50" s="89">
        <f>15051.05-3254.79</f>
        <v>11796.259999999998</v>
      </c>
      <c r="I50" s="87"/>
      <c r="J50" s="91">
        <v>47</v>
      </c>
      <c r="K50" s="52">
        <f>ROUND(H50/1000-J50,0)</f>
        <v>-35</v>
      </c>
    </row>
    <row r="51" spans="1:13" ht="6" customHeight="1">
      <c r="A51" s="85"/>
      <c r="B51" s="87"/>
      <c r="C51" s="87"/>
      <c r="D51" s="89"/>
      <c r="E51" s="89"/>
      <c r="F51" s="89"/>
      <c r="G51" s="89"/>
      <c r="H51" s="89"/>
      <c r="I51" s="87"/>
      <c r="J51" s="91"/>
    </row>
    <row r="52" spans="1:13" ht="15.6" customHeight="1">
      <c r="A52" s="85" t="s">
        <v>170</v>
      </c>
      <c r="B52" s="87"/>
      <c r="C52" s="87" t="s">
        <v>169</v>
      </c>
      <c r="D52" s="89"/>
      <c r="E52" s="89"/>
      <c r="F52" s="89"/>
      <c r="G52" s="89"/>
      <c r="H52" s="95">
        <f>34145.2-33644+30900</f>
        <v>31401.199999999997</v>
      </c>
      <c r="I52" s="87"/>
      <c r="J52" s="96">
        <v>0</v>
      </c>
      <c r="K52" s="52">
        <f>ROUND(H52/1000-J52,0)</f>
        <v>31</v>
      </c>
    </row>
    <row r="53" spans="1:13" ht="6" customHeight="1">
      <c r="A53" s="85"/>
      <c r="B53" s="87"/>
      <c r="C53" s="87"/>
      <c r="D53" s="89"/>
      <c r="E53" s="89"/>
      <c r="F53" s="89"/>
      <c r="G53" s="89"/>
      <c r="H53" s="89"/>
      <c r="I53" s="86"/>
      <c r="J53" s="90"/>
    </row>
    <row r="54" spans="1:13" ht="15.6" customHeight="1">
      <c r="A54" s="85" t="s">
        <v>172</v>
      </c>
      <c r="B54" s="87"/>
      <c r="C54" s="87" t="s">
        <v>171</v>
      </c>
      <c r="D54" s="89"/>
      <c r="E54" s="89"/>
      <c r="F54" s="89"/>
      <c r="G54" s="89"/>
      <c r="H54" s="89">
        <f>H23-H45+H48+H50-H52</f>
        <v>-248036.39999999997</v>
      </c>
      <c r="I54" s="87"/>
      <c r="J54" s="91">
        <f>J23-J45+J48+J50-J52</f>
        <v>-1289</v>
      </c>
      <c r="K54" s="52">
        <f>ROUND(H54/1000-J54,0)</f>
        <v>1041</v>
      </c>
    </row>
    <row r="55" spans="1:13" ht="6" customHeight="1">
      <c r="A55" s="85"/>
      <c r="B55" s="87"/>
      <c r="C55" s="87"/>
      <c r="D55" s="89"/>
      <c r="E55" s="89"/>
      <c r="F55" s="89"/>
      <c r="G55" s="89"/>
      <c r="H55" s="89"/>
      <c r="I55" s="87"/>
      <c r="J55" s="91"/>
      <c r="K55" s="52"/>
    </row>
    <row r="56" spans="1:13" ht="15.6" customHeight="1">
      <c r="A56" s="85" t="s">
        <v>174</v>
      </c>
      <c r="B56" s="87"/>
      <c r="C56" s="87" t="s">
        <v>208</v>
      </c>
      <c r="D56" s="89"/>
      <c r="E56" s="89"/>
      <c r="F56" s="89"/>
      <c r="G56" s="89"/>
      <c r="H56" s="89">
        <v>31146</v>
      </c>
      <c r="I56" s="87"/>
      <c r="J56" s="91">
        <v>0</v>
      </c>
      <c r="K56" s="52">
        <f>ROUND(H56/1000-J56,0)</f>
        <v>31</v>
      </c>
    </row>
    <row r="57" spans="1:13" ht="6" customHeight="1">
      <c r="A57" s="85"/>
      <c r="B57" s="87"/>
      <c r="C57" s="87"/>
      <c r="D57" s="89"/>
      <c r="E57" s="89"/>
      <c r="F57" s="89"/>
      <c r="G57" s="89"/>
      <c r="H57" s="89"/>
      <c r="I57" s="87"/>
      <c r="J57" s="91"/>
    </row>
    <row r="58" spans="1:13" ht="15.6" customHeight="1">
      <c r="A58" s="85" t="s">
        <v>189</v>
      </c>
      <c r="B58" s="87"/>
      <c r="C58" s="87" t="s">
        <v>173</v>
      </c>
      <c r="D58" s="89"/>
      <c r="E58" s="89"/>
      <c r="F58" s="89"/>
      <c r="G58" s="89"/>
      <c r="H58" s="95">
        <v>29319.45</v>
      </c>
      <c r="I58" s="87"/>
      <c r="J58" s="96">
        <v>80</v>
      </c>
      <c r="K58" s="52">
        <f>ROUND(H58/1000-J58,0)</f>
        <v>-51</v>
      </c>
    </row>
    <row r="59" spans="1:13" ht="6" customHeight="1">
      <c r="A59" s="85"/>
      <c r="B59" s="87"/>
      <c r="C59" s="87"/>
      <c r="D59" s="89"/>
      <c r="E59" s="89"/>
      <c r="F59" s="89"/>
      <c r="G59" s="89"/>
      <c r="H59" s="89"/>
      <c r="I59" s="87"/>
      <c r="J59" s="91"/>
    </row>
    <row r="60" spans="1:13" ht="15.6" customHeight="1" thickBot="1">
      <c r="A60" s="85" t="s">
        <v>209</v>
      </c>
      <c r="B60" s="87"/>
      <c r="C60" s="87" t="s">
        <v>195</v>
      </c>
      <c r="D60" s="89"/>
      <c r="E60" s="89"/>
      <c r="F60" s="89"/>
      <c r="G60" s="89"/>
      <c r="H60" s="97">
        <f>ABS(H54-H56-H58)</f>
        <v>308501.84999999998</v>
      </c>
      <c r="I60" s="87"/>
      <c r="J60" s="98">
        <f>ABS(J54-J56-J58)</f>
        <v>1369</v>
      </c>
      <c r="K60" s="52">
        <f>ROUND(H60/1000+J60,0)</f>
        <v>1678</v>
      </c>
    </row>
    <row r="61" spans="1:13" ht="15" thickTop="1">
      <c r="A61" s="85"/>
      <c r="B61" s="87"/>
      <c r="C61" s="87"/>
      <c r="D61" s="89"/>
      <c r="E61" s="89"/>
      <c r="F61" s="89"/>
      <c r="G61" s="89"/>
      <c r="H61" s="89"/>
      <c r="I61" s="87"/>
      <c r="J61" s="91"/>
      <c r="M61">
        <f>342145.85-33644</f>
        <v>308501.84999999998</v>
      </c>
    </row>
    <row r="62" spans="1:13" ht="14.25">
      <c r="A62" s="85"/>
      <c r="B62" s="87"/>
      <c r="C62" s="87"/>
      <c r="D62" s="89"/>
      <c r="E62" s="89"/>
      <c r="F62" s="89"/>
      <c r="G62" s="89"/>
      <c r="H62" s="89"/>
      <c r="I62" s="87"/>
      <c r="J62" s="99"/>
      <c r="M62" s="31"/>
    </row>
    <row r="63" spans="1:13" ht="14.25">
      <c r="A63" s="85"/>
      <c r="B63" s="87"/>
      <c r="C63" s="87"/>
      <c r="D63" s="89"/>
      <c r="E63" s="89"/>
      <c r="F63" s="89"/>
      <c r="G63" s="89"/>
      <c r="H63" s="89"/>
      <c r="I63" s="87"/>
      <c r="J63" s="99"/>
    </row>
    <row r="64" spans="1:13" ht="15">
      <c r="B64" s="101"/>
      <c r="C64" s="100" t="s">
        <v>175</v>
      </c>
      <c r="D64" s="89"/>
      <c r="E64" s="89"/>
      <c r="F64" s="89"/>
      <c r="G64" s="89"/>
      <c r="H64" s="102" t="s">
        <v>183</v>
      </c>
      <c r="I64" s="87"/>
      <c r="J64" s="99"/>
      <c r="L64" s="84"/>
    </row>
    <row r="65" spans="2:12" ht="14.25">
      <c r="B65" s="87"/>
      <c r="C65" s="108" t="s">
        <v>198</v>
      </c>
      <c r="D65" s="89"/>
      <c r="E65" s="89"/>
      <c r="F65" s="89"/>
      <c r="G65" s="89"/>
      <c r="H65" s="89"/>
      <c r="I65" s="87"/>
      <c r="J65" s="99"/>
      <c r="L65" s="84"/>
    </row>
    <row r="66" spans="2:12" ht="14.25">
      <c r="B66" s="104"/>
      <c r="C66" s="109" t="s">
        <v>199</v>
      </c>
      <c r="H66" s="89">
        <f>H60</f>
        <v>308501.84999999998</v>
      </c>
      <c r="L66" s="84"/>
    </row>
    <row r="67" spans="2:12">
      <c r="L67" s="84"/>
    </row>
    <row r="68" spans="2:12">
      <c r="H68" s="31"/>
      <c r="L68" s="84"/>
    </row>
    <row r="69" spans="2:12">
      <c r="L69" s="84"/>
    </row>
  </sheetData>
  <phoneticPr fontId="0" type="noConversion"/>
  <pageMargins left="0.98425196850393704" right="0.70866141732283472" top="0.98425196850393704" bottom="0.70866141732283472" header="0.51181102362204722" footer="0.51181102362204722"/>
  <pageSetup paperSize="9" scale="81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BH550"/>
  <sheetViews>
    <sheetView tabSelected="1" defaultGridColor="0" topLeftCell="A59" colorId="56" zoomScaleNormal="100" workbookViewId="0">
      <selection activeCell="A59" sqref="A59"/>
    </sheetView>
  </sheetViews>
  <sheetFormatPr baseColWidth="10" defaultColWidth="10.7109375" defaultRowHeight="12.75"/>
  <cols>
    <col min="1" max="1" width="2.7109375" customWidth="1"/>
    <col min="2" max="2" width="31.85546875" customWidth="1"/>
    <col min="3" max="3" width="14.5703125" bestFit="1" customWidth="1"/>
    <col min="4" max="4" width="14" bestFit="1" customWidth="1"/>
    <col min="5" max="5" width="13.28515625" bestFit="1" customWidth="1"/>
    <col min="6" max="6" width="13" bestFit="1" customWidth="1"/>
    <col min="7" max="7" width="14.28515625" bestFit="1" customWidth="1"/>
    <col min="8" max="8" width="2.7109375" customWidth="1"/>
    <col min="9" max="9" width="14.42578125" customWidth="1"/>
    <col min="10" max="10" width="14.5703125" bestFit="1" customWidth="1"/>
    <col min="11" max="11" width="12.42578125" customWidth="1"/>
    <col min="12" max="12" width="13.140625" bestFit="1" customWidth="1"/>
    <col min="13" max="13" width="14.140625" bestFit="1" customWidth="1"/>
    <col min="14" max="14" width="2.7109375" customWidth="1"/>
    <col min="15" max="15" width="14" bestFit="1" customWidth="1"/>
    <col min="16" max="16" width="10.7109375" bestFit="1" customWidth="1"/>
    <col min="17" max="17" width="2.7109375" customWidth="1"/>
    <col min="18" max="18" width="7.7109375" customWidth="1"/>
    <col min="19" max="19" width="10.28515625" customWidth="1"/>
    <col min="24" max="24" width="20.7109375" customWidth="1"/>
  </cols>
  <sheetData>
    <row r="2" spans="1:19" ht="16.5" customHeight="1">
      <c r="A2" s="116" t="s">
        <v>193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O2" s="3"/>
      <c r="P2" s="3"/>
      <c r="R2" s="3"/>
      <c r="S2" s="3"/>
    </row>
    <row r="3" spans="1:19" ht="16.5" customHeight="1">
      <c r="A3" s="1" t="s">
        <v>200</v>
      </c>
      <c r="B3" s="2"/>
      <c r="C3" s="2"/>
      <c r="D3" s="2"/>
      <c r="E3" s="2"/>
      <c r="F3" s="2"/>
      <c r="G3" s="2"/>
      <c r="I3" s="3"/>
      <c r="J3" s="3"/>
      <c r="K3" s="3"/>
      <c r="L3" s="3"/>
      <c r="M3" s="3"/>
      <c r="O3" s="3"/>
      <c r="P3" s="3"/>
      <c r="R3" s="3"/>
      <c r="S3" s="3"/>
    </row>
    <row r="4" spans="1:19" ht="13.9" customHeight="1">
      <c r="A4" s="3"/>
      <c r="B4" s="3"/>
      <c r="C4" s="3"/>
      <c r="D4" s="3"/>
      <c r="E4" s="3"/>
      <c r="F4" s="3"/>
      <c r="G4" s="3"/>
      <c r="I4" s="3"/>
      <c r="J4" s="3"/>
      <c r="K4" s="3"/>
      <c r="L4" s="3"/>
      <c r="M4" s="3"/>
      <c r="O4" s="3"/>
      <c r="P4" s="3"/>
      <c r="R4" s="3"/>
      <c r="S4" s="3"/>
    </row>
    <row r="5" spans="1:19" ht="13.9" customHeight="1">
      <c r="A5" s="2"/>
      <c r="B5" s="3"/>
      <c r="C5" s="3"/>
      <c r="D5" s="3"/>
      <c r="E5" s="3"/>
      <c r="F5" s="3"/>
      <c r="G5" s="3"/>
      <c r="I5" s="3"/>
      <c r="J5" s="3"/>
      <c r="K5" s="3"/>
      <c r="L5" s="3"/>
      <c r="M5" s="3"/>
      <c r="O5" s="3"/>
      <c r="P5" s="3"/>
      <c r="R5" s="3"/>
      <c r="S5" s="3"/>
    </row>
    <row r="6" spans="1:19" ht="13.9" customHeight="1">
      <c r="A6" s="2"/>
      <c r="B6" s="11" t="s">
        <v>17</v>
      </c>
      <c r="C6" s="73" t="s">
        <v>1</v>
      </c>
      <c r="D6" s="74"/>
      <c r="E6" s="74"/>
      <c r="F6" s="74"/>
      <c r="G6" s="74"/>
      <c r="I6" s="73" t="s">
        <v>2</v>
      </c>
      <c r="J6" s="74"/>
      <c r="K6" s="74"/>
      <c r="L6" s="74"/>
      <c r="M6" s="74"/>
      <c r="O6" s="75" t="s">
        <v>3</v>
      </c>
      <c r="P6" s="75" t="s">
        <v>3</v>
      </c>
      <c r="R6" s="73" t="s">
        <v>4</v>
      </c>
      <c r="S6" s="74"/>
    </row>
    <row r="7" spans="1:19" ht="13.5" customHeight="1">
      <c r="A7" s="2" t="s">
        <v>5</v>
      </c>
      <c r="B7" s="2" t="s">
        <v>6</v>
      </c>
      <c r="C7" s="3"/>
      <c r="D7" s="3"/>
      <c r="E7" s="3"/>
      <c r="F7" s="3"/>
      <c r="G7" s="3"/>
      <c r="I7" s="3"/>
      <c r="K7" s="3"/>
      <c r="L7" s="3"/>
      <c r="M7" s="3"/>
      <c r="O7" s="4" t="s">
        <v>7</v>
      </c>
      <c r="P7" s="4" t="s">
        <v>7</v>
      </c>
      <c r="R7" s="8" t="s">
        <v>8</v>
      </c>
      <c r="S7" s="8" t="s">
        <v>9</v>
      </c>
    </row>
    <row r="8" spans="1:19" ht="13.9" customHeight="1">
      <c r="A8" s="2"/>
      <c r="C8" s="9">
        <v>40179</v>
      </c>
      <c r="D8" s="8" t="s">
        <v>10</v>
      </c>
      <c r="E8" s="8" t="s">
        <v>11</v>
      </c>
      <c r="F8" s="8" t="s">
        <v>12</v>
      </c>
      <c r="G8" s="115">
        <v>40543</v>
      </c>
      <c r="I8" s="9">
        <f>C8</f>
        <v>40179</v>
      </c>
      <c r="J8" s="4" t="s">
        <v>2</v>
      </c>
      <c r="K8" s="8" t="s">
        <v>11</v>
      </c>
      <c r="L8" s="8" t="s">
        <v>12</v>
      </c>
      <c r="M8" s="115">
        <f>G8</f>
        <v>40543</v>
      </c>
      <c r="O8" s="9">
        <f>M8</f>
        <v>40543</v>
      </c>
      <c r="P8" s="9">
        <f>O8-365</f>
        <v>40178</v>
      </c>
      <c r="R8" s="6" t="s">
        <v>13</v>
      </c>
      <c r="S8" s="6"/>
    </row>
    <row r="9" spans="1:19" ht="13.9" customHeight="1">
      <c r="A9" s="2"/>
      <c r="C9" s="9"/>
      <c r="D9" s="8"/>
      <c r="E9" s="8"/>
      <c r="F9" s="8"/>
      <c r="G9" s="9"/>
      <c r="I9" s="9"/>
      <c r="J9" s="8">
        <v>2010</v>
      </c>
      <c r="K9" s="8"/>
      <c r="L9" s="8"/>
      <c r="M9" s="9"/>
      <c r="O9" s="9"/>
      <c r="P9" s="9"/>
      <c r="R9" s="2" t="s">
        <v>15</v>
      </c>
      <c r="S9" s="10" t="s">
        <v>16</v>
      </c>
    </row>
    <row r="10" spans="1:19" ht="13.9" customHeight="1">
      <c r="A10" s="2"/>
      <c r="C10" s="8" t="s">
        <v>183</v>
      </c>
      <c r="D10" s="8" t="s">
        <v>183</v>
      </c>
      <c r="E10" s="8" t="s">
        <v>183</v>
      </c>
      <c r="F10" s="8" t="s">
        <v>183</v>
      </c>
      <c r="G10" s="8" t="s">
        <v>183</v>
      </c>
      <c r="I10" s="8" t="s">
        <v>183</v>
      </c>
      <c r="J10" s="8" t="s">
        <v>183</v>
      </c>
      <c r="K10" s="8" t="s">
        <v>183</v>
      </c>
      <c r="L10" s="8" t="s">
        <v>183</v>
      </c>
      <c r="M10" s="8" t="s">
        <v>183</v>
      </c>
      <c r="O10" s="8" t="s">
        <v>183</v>
      </c>
      <c r="P10" s="8" t="s">
        <v>182</v>
      </c>
      <c r="R10" s="8" t="s">
        <v>21</v>
      </c>
      <c r="S10" s="8" t="s">
        <v>22</v>
      </c>
    </row>
    <row r="11" spans="1:19" ht="13.9" customHeight="1">
      <c r="A11" s="11" t="s">
        <v>23</v>
      </c>
      <c r="B11" s="11" t="s">
        <v>24</v>
      </c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1"/>
      <c r="O11" s="30"/>
      <c r="P11" s="45"/>
    </row>
    <row r="12" spans="1:19" ht="13.9" customHeight="1">
      <c r="A12" s="2"/>
      <c r="B12" s="2" t="s">
        <v>25</v>
      </c>
      <c r="C12" s="33">
        <v>2722665.46</v>
      </c>
      <c r="D12" s="33">
        <v>0</v>
      </c>
      <c r="E12" s="33">
        <v>0</v>
      </c>
      <c r="F12" s="33">
        <v>0</v>
      </c>
      <c r="G12" s="33">
        <f>C12+D12-E12+F12</f>
        <v>2722665.46</v>
      </c>
      <c r="H12" s="31"/>
      <c r="I12" s="33">
        <v>2067944.46</v>
      </c>
      <c r="J12" s="33">
        <f>88321+25758+1681</f>
        <v>115760</v>
      </c>
      <c r="K12" s="33">
        <v>0</v>
      </c>
      <c r="L12" s="33">
        <v>0</v>
      </c>
      <c r="M12" s="33">
        <f>I12+J12-K12+L12</f>
        <v>2183704.46</v>
      </c>
      <c r="N12" s="31"/>
      <c r="O12" s="33">
        <f>G12-M12</f>
        <v>538961</v>
      </c>
      <c r="P12" s="46">
        <v>655</v>
      </c>
      <c r="R12" s="12">
        <f>J12*100/G12</f>
        <v>4.2517158902070911</v>
      </c>
      <c r="S12" s="12">
        <f>O12*100/G12</f>
        <v>19.795344228592814</v>
      </c>
    </row>
    <row r="13" spans="1:19" ht="13.9" customHeight="1">
      <c r="A13" s="2"/>
      <c r="B13" s="2" t="s">
        <v>26</v>
      </c>
      <c r="C13" s="33">
        <v>422305.11</v>
      </c>
      <c r="D13" s="33">
        <f>88714.07-55048.32</f>
        <v>33665.750000000007</v>
      </c>
      <c r="E13" s="33">
        <v>0</v>
      </c>
      <c r="F13" s="33">
        <v>55048.32</v>
      </c>
      <c r="G13" s="33">
        <f>C13+D13-E13+F13</f>
        <v>511019.18</v>
      </c>
      <c r="H13" s="31"/>
      <c r="I13" s="33">
        <v>416718.11</v>
      </c>
      <c r="J13" s="33">
        <f>135025.07-J12</f>
        <v>19265.070000000007</v>
      </c>
      <c r="K13" s="33">
        <f>E13</f>
        <v>0</v>
      </c>
      <c r="L13" s="33">
        <v>0</v>
      </c>
      <c r="M13" s="33">
        <f>I13+J13-K13+L13</f>
        <v>435983.18</v>
      </c>
      <c r="N13" s="31"/>
      <c r="O13" s="33">
        <f>G13-M13</f>
        <v>75036</v>
      </c>
      <c r="P13" s="46">
        <v>5</v>
      </c>
      <c r="R13" s="12">
        <f>J13*100/G13</f>
        <v>3.769930905528831</v>
      </c>
      <c r="S13" s="12">
        <f>O13*100/G13</f>
        <v>14.683597590211781</v>
      </c>
    </row>
    <row r="14" spans="1:19" ht="13.9" customHeight="1">
      <c r="A14" s="3"/>
      <c r="B14" s="2" t="s">
        <v>27</v>
      </c>
      <c r="C14" s="33">
        <f>SUM(C12:C13)</f>
        <v>3144970.57</v>
      </c>
      <c r="D14" s="33">
        <f>SUM(D12:D13)</f>
        <v>33665.750000000007</v>
      </c>
      <c r="E14" s="33">
        <f>SUM(E12:E13)</f>
        <v>0</v>
      </c>
      <c r="F14" s="33">
        <f>SUM(F12:F13)</f>
        <v>55048.32</v>
      </c>
      <c r="G14" s="33">
        <f>SUM(G12:G13)</f>
        <v>3233684.64</v>
      </c>
      <c r="H14" s="31"/>
      <c r="I14" s="33">
        <f>SUM(I12:I13)</f>
        <v>2484662.5699999998</v>
      </c>
      <c r="J14" s="33">
        <f>SUM(J12:J13)</f>
        <v>135025.07</v>
      </c>
      <c r="K14" s="33">
        <f>SUM(K12:K13)</f>
        <v>0</v>
      </c>
      <c r="L14" s="33">
        <f>SUM(L12:L13)</f>
        <v>0</v>
      </c>
      <c r="M14" s="33">
        <f>SUM(M12:M13)</f>
        <v>2619687.64</v>
      </c>
      <c r="N14" s="31"/>
      <c r="O14" s="33">
        <f>SUM(O12:O13)</f>
        <v>613997</v>
      </c>
      <c r="P14" s="46">
        <f>SUM(P12:P13)</f>
        <v>660</v>
      </c>
      <c r="R14" s="12">
        <f>J14*100/G14</f>
        <v>4.1755794096235679</v>
      </c>
      <c r="S14" s="12">
        <f>O14*100/G14</f>
        <v>18.987534913113851</v>
      </c>
    </row>
    <row r="15" spans="1:19" ht="13.9" customHeight="1">
      <c r="A15" s="2"/>
      <c r="B15" s="2"/>
      <c r="C15" s="33"/>
      <c r="D15" s="30"/>
      <c r="E15" s="30"/>
      <c r="F15" s="30"/>
      <c r="G15" s="30"/>
      <c r="H15" s="31"/>
      <c r="I15" s="30"/>
      <c r="J15" s="30"/>
      <c r="K15" s="30"/>
      <c r="L15" s="30"/>
      <c r="M15" s="30"/>
      <c r="N15" s="31"/>
      <c r="O15" s="30"/>
      <c r="P15" s="44"/>
      <c r="R15" s="3"/>
      <c r="S15" s="3"/>
    </row>
    <row r="16" spans="1:19" ht="13.9" customHeight="1">
      <c r="A16" s="11" t="s">
        <v>28</v>
      </c>
      <c r="B16" s="11" t="s">
        <v>29</v>
      </c>
      <c r="C16" s="33"/>
      <c r="D16" s="30"/>
      <c r="E16" s="30"/>
      <c r="F16" s="30"/>
      <c r="G16" s="30"/>
      <c r="H16" s="31"/>
      <c r="I16" s="30"/>
      <c r="J16" s="30"/>
      <c r="K16" s="30"/>
      <c r="L16" s="30"/>
      <c r="M16" s="30"/>
      <c r="N16" s="31"/>
      <c r="O16" s="30"/>
      <c r="P16" s="44"/>
      <c r="R16" s="3"/>
      <c r="S16" s="3"/>
    </row>
    <row r="17" spans="1:19" ht="13.9" customHeight="1">
      <c r="A17" s="11" t="s">
        <v>30</v>
      </c>
      <c r="B17" s="11" t="s">
        <v>31</v>
      </c>
      <c r="C17" s="33"/>
      <c r="D17" s="33"/>
      <c r="E17" s="33"/>
      <c r="F17" s="33"/>
      <c r="G17" s="33"/>
      <c r="H17" s="31"/>
      <c r="I17" s="33"/>
      <c r="J17" s="33"/>
      <c r="K17" s="33"/>
      <c r="L17" s="33"/>
      <c r="M17" s="33"/>
      <c r="N17" s="31"/>
      <c r="O17" s="33"/>
      <c r="P17" s="46"/>
      <c r="R17" s="12"/>
      <c r="S17" s="12"/>
    </row>
    <row r="18" spans="1:19" ht="13.9" customHeight="1">
      <c r="A18" s="11"/>
      <c r="B18" s="11" t="s">
        <v>32</v>
      </c>
      <c r="C18" s="33"/>
      <c r="D18" s="33"/>
      <c r="E18" s="33"/>
      <c r="F18" s="33"/>
      <c r="G18" s="33"/>
      <c r="H18" s="31"/>
      <c r="I18" s="33"/>
      <c r="J18" s="33"/>
      <c r="K18" s="33"/>
      <c r="L18" s="33"/>
      <c r="M18" s="33"/>
      <c r="N18" s="31"/>
      <c r="O18" s="33"/>
      <c r="P18" s="46"/>
      <c r="R18" s="12"/>
      <c r="S18" s="12"/>
    </row>
    <row r="19" spans="1:19" ht="13.9" customHeight="1">
      <c r="A19" s="3"/>
      <c r="B19" s="2" t="s">
        <v>33</v>
      </c>
      <c r="C19" s="33">
        <v>5890390.0699999994</v>
      </c>
      <c r="D19" s="33">
        <v>0</v>
      </c>
      <c r="E19" s="33">
        <v>0</v>
      </c>
      <c r="F19" s="33">
        <v>0</v>
      </c>
      <c r="G19" s="33">
        <f>C19+D19-E19+F19</f>
        <v>5890390.0699999994</v>
      </c>
      <c r="H19" s="31"/>
      <c r="I19" s="33">
        <v>2724349.0700000003</v>
      </c>
      <c r="J19" s="76">
        <v>120467</v>
      </c>
      <c r="K19" s="33">
        <f>E19</f>
        <v>0</v>
      </c>
      <c r="L19" s="33">
        <v>0</v>
      </c>
      <c r="M19" s="33">
        <f>I19+J19-K19+L19</f>
        <v>2844816.0700000003</v>
      </c>
      <c r="N19" s="31"/>
      <c r="O19" s="76">
        <f>G19-M19</f>
        <v>3045573.9999999991</v>
      </c>
      <c r="P19" s="46">
        <v>3166</v>
      </c>
      <c r="R19" s="12">
        <f>J19*100/G19</f>
        <v>2.0451446944667286</v>
      </c>
      <c r="S19" s="12">
        <f>O19*100/G19</f>
        <v>51.704114053689473</v>
      </c>
    </row>
    <row r="20" spans="1:19" ht="13.9" customHeight="1">
      <c r="A20" s="3"/>
      <c r="B20" s="2" t="s">
        <v>34</v>
      </c>
      <c r="C20" s="33">
        <v>1943416.35</v>
      </c>
      <c r="D20" s="33">
        <v>0</v>
      </c>
      <c r="E20" s="33">
        <v>0</v>
      </c>
      <c r="F20" s="33">
        <v>0</v>
      </c>
      <c r="G20" s="33">
        <f>C20+D20-E20+F20</f>
        <v>1943416.35</v>
      </c>
      <c r="H20" s="31"/>
      <c r="I20" s="33">
        <v>1482501.35</v>
      </c>
      <c r="J20" s="76">
        <v>63388</v>
      </c>
      <c r="K20" s="33">
        <v>0</v>
      </c>
      <c r="L20" s="33">
        <v>0</v>
      </c>
      <c r="M20" s="33">
        <f>I20+J20-K20+L20</f>
        <v>1545889.35</v>
      </c>
      <c r="N20" s="31"/>
      <c r="O20" s="76">
        <f>G20-M20</f>
        <v>397527</v>
      </c>
      <c r="P20" s="46">
        <v>461</v>
      </c>
      <c r="R20" s="12">
        <f>J20*100/G20</f>
        <v>3.2616788471497626</v>
      </c>
      <c r="S20" s="12">
        <f>O20*100/G20</f>
        <v>20.45506100635615</v>
      </c>
    </row>
    <row r="21" spans="1:19" ht="13.9" customHeight="1">
      <c r="A21" s="3"/>
      <c r="B21" s="2" t="s">
        <v>35</v>
      </c>
      <c r="C21" s="33">
        <v>729825.2</v>
      </c>
      <c r="D21" s="33">
        <v>0</v>
      </c>
      <c r="E21" s="33">
        <v>0</v>
      </c>
      <c r="F21" s="33">
        <v>0</v>
      </c>
      <c r="G21" s="33">
        <f>C21+D21-E21+F21</f>
        <v>729825.2</v>
      </c>
      <c r="H21" s="31"/>
      <c r="I21" s="33">
        <v>223715.20000000001</v>
      </c>
      <c r="J21" s="76">
        <v>13901</v>
      </c>
      <c r="K21" s="33">
        <v>0</v>
      </c>
      <c r="L21" s="33">
        <v>0</v>
      </c>
      <c r="M21" s="33">
        <f>I21+J21-K21+L21</f>
        <v>237616.2</v>
      </c>
      <c r="N21" s="31"/>
      <c r="O21" s="76">
        <f>G21-M21</f>
        <v>492208.99999999994</v>
      </c>
      <c r="P21" s="46">
        <v>506</v>
      </c>
      <c r="R21" s="12">
        <f>J21*100/G21</f>
        <v>1.9047026603082493</v>
      </c>
      <c r="S21" s="12">
        <f>O21*100/G21</f>
        <v>67.442039545907704</v>
      </c>
    </row>
    <row r="22" spans="1:19" ht="13.9" customHeight="1">
      <c r="A22" s="3"/>
      <c r="B22" s="2" t="s">
        <v>36</v>
      </c>
      <c r="C22" s="33">
        <f>SUM(C19:C21)</f>
        <v>8563631.6199999992</v>
      </c>
      <c r="D22" s="33">
        <f>SUM(D19:D21)</f>
        <v>0</v>
      </c>
      <c r="E22" s="33">
        <f>SUM(E19:E21)</f>
        <v>0</v>
      </c>
      <c r="F22" s="33">
        <f>SUM(F19:F21)</f>
        <v>0</v>
      </c>
      <c r="G22" s="33">
        <f>SUM(G19:G21)</f>
        <v>8563631.6199999992</v>
      </c>
      <c r="H22" s="31"/>
      <c r="I22" s="33">
        <f>SUM(I19:I21)</f>
        <v>4430565.62</v>
      </c>
      <c r="J22" s="76">
        <f>SUM(J19:J21)</f>
        <v>197756</v>
      </c>
      <c r="K22" s="33">
        <f>SUM(K19:K21)</f>
        <v>0</v>
      </c>
      <c r="L22" s="33">
        <f>SUM(L19:L21)</f>
        <v>0</v>
      </c>
      <c r="M22" s="33">
        <f>SUM(M19:M21)</f>
        <v>4628321.62</v>
      </c>
      <c r="N22" s="31"/>
      <c r="O22" s="76">
        <f>SUM(O19:O21)</f>
        <v>3935309.9999999991</v>
      </c>
      <c r="P22" s="46">
        <f>SUM(P19:P21)</f>
        <v>4133</v>
      </c>
      <c r="R22" s="12">
        <f>J22*100/G22</f>
        <v>2.3092539330877946</v>
      </c>
      <c r="S22" s="12">
        <f>O22*100/G22</f>
        <v>45.953751569710789</v>
      </c>
    </row>
    <row r="23" spans="1:19" ht="13.9" customHeight="1">
      <c r="A23" s="11" t="s">
        <v>37</v>
      </c>
      <c r="B23" s="11" t="s">
        <v>38</v>
      </c>
      <c r="C23" s="33"/>
      <c r="D23" s="33"/>
      <c r="E23" s="33"/>
      <c r="F23" s="33"/>
      <c r="G23" s="33"/>
      <c r="H23" s="31"/>
      <c r="I23" s="33"/>
      <c r="J23" s="33"/>
      <c r="K23" s="33"/>
      <c r="L23" s="33"/>
      <c r="M23" s="33"/>
      <c r="N23" s="31"/>
      <c r="O23" s="33"/>
      <c r="P23" s="46"/>
      <c r="R23" s="12"/>
      <c r="S23" s="12"/>
    </row>
    <row r="24" spans="1:19" ht="13.9" customHeight="1">
      <c r="A24" s="3"/>
      <c r="B24" s="2" t="s">
        <v>33</v>
      </c>
      <c r="C24" s="33">
        <v>132561.24000000002</v>
      </c>
      <c r="D24" s="33">
        <v>0</v>
      </c>
      <c r="E24" s="33">
        <v>0</v>
      </c>
      <c r="F24" s="33">
        <v>0</v>
      </c>
      <c r="G24" s="33">
        <f>C24+D24-E24+F24</f>
        <v>132561.24000000002</v>
      </c>
      <c r="H24" s="31"/>
      <c r="I24" s="33">
        <v>132561.24000000002</v>
      </c>
      <c r="J24" s="33">
        <v>0</v>
      </c>
      <c r="K24" s="33">
        <f>E24</f>
        <v>0</v>
      </c>
      <c r="L24" s="33">
        <v>0</v>
      </c>
      <c r="M24" s="33">
        <f>I24+J24-K24+L24</f>
        <v>132561.24000000002</v>
      </c>
      <c r="N24" s="31"/>
      <c r="O24" s="33">
        <f>G24-M24</f>
        <v>0</v>
      </c>
      <c r="P24" s="46">
        <v>0</v>
      </c>
      <c r="R24" s="12">
        <f>J24*100/G24</f>
        <v>0</v>
      </c>
      <c r="S24" s="12">
        <f>O24*100/G24</f>
        <v>0</v>
      </c>
    </row>
    <row r="25" spans="1:19" ht="13.9" customHeight="1">
      <c r="A25" s="3"/>
      <c r="B25" s="2" t="s">
        <v>39</v>
      </c>
      <c r="C25" s="33">
        <v>0.51</v>
      </c>
      <c r="D25" s="33">
        <v>0</v>
      </c>
      <c r="E25" s="33">
        <v>0</v>
      </c>
      <c r="F25" s="33">
        <v>0</v>
      </c>
      <c r="G25" s="33">
        <f>C25+D25-E25+F25</f>
        <v>0.51</v>
      </c>
      <c r="H25" s="31"/>
      <c r="I25" s="33">
        <v>0.51</v>
      </c>
      <c r="J25" s="33">
        <v>0</v>
      </c>
      <c r="K25" s="33">
        <v>0</v>
      </c>
      <c r="L25" s="33">
        <v>0</v>
      </c>
      <c r="M25" s="33">
        <f>I25+J25-K25+L25</f>
        <v>0.51</v>
      </c>
      <c r="N25" s="31"/>
      <c r="O25" s="33">
        <f>G25-M25</f>
        <v>0</v>
      </c>
      <c r="P25" s="46">
        <v>0</v>
      </c>
      <c r="R25" s="12">
        <f>J25*100/G25</f>
        <v>0</v>
      </c>
      <c r="S25" s="12">
        <f>O25*100/G25</f>
        <v>0</v>
      </c>
    </row>
    <row r="26" spans="1:19" ht="13.9" customHeight="1">
      <c r="A26" s="3"/>
      <c r="B26" s="2" t="s">
        <v>40</v>
      </c>
      <c r="C26" s="33">
        <f>SUM(C24:C25)</f>
        <v>132561.75000000003</v>
      </c>
      <c r="D26" s="33">
        <f>SUM(D24:D25)</f>
        <v>0</v>
      </c>
      <c r="E26" s="33">
        <f>SUM(E24:E25)</f>
        <v>0</v>
      </c>
      <c r="F26" s="33">
        <f>SUM(F24:F25)</f>
        <v>0</v>
      </c>
      <c r="G26" s="33">
        <f>SUM(G24:G25)</f>
        <v>132561.75000000003</v>
      </c>
      <c r="H26" s="31"/>
      <c r="I26" s="33">
        <f>SUM(I24:I25)</f>
        <v>132561.75000000003</v>
      </c>
      <c r="J26" s="33">
        <f>SUM(J24:J25)</f>
        <v>0</v>
      </c>
      <c r="K26" s="33">
        <f>SUM(K24:K25)</f>
        <v>0</v>
      </c>
      <c r="L26" s="33">
        <f>SUM(L24:L25)</f>
        <v>0</v>
      </c>
      <c r="M26" s="33">
        <f>SUM(M24:M25)</f>
        <v>132561.75000000003</v>
      </c>
      <c r="N26" s="31"/>
      <c r="O26" s="33">
        <f>SUM(O24:O25)</f>
        <v>0</v>
      </c>
      <c r="P26" s="46">
        <f>SUM(P24:P25)</f>
        <v>0</v>
      </c>
      <c r="R26" s="12">
        <f>J26*100/G26</f>
        <v>0</v>
      </c>
      <c r="S26" s="12">
        <f>O26*100/G26</f>
        <v>0</v>
      </c>
    </row>
    <row r="27" spans="1:19" ht="13.9" customHeight="1">
      <c r="A27" s="11" t="s">
        <v>41</v>
      </c>
      <c r="B27" s="11" t="s">
        <v>42</v>
      </c>
      <c r="C27" s="33"/>
      <c r="D27" s="33"/>
      <c r="E27" s="33"/>
      <c r="F27" s="33"/>
      <c r="G27" s="33"/>
      <c r="H27" s="31"/>
      <c r="I27" s="33"/>
      <c r="J27" s="33"/>
      <c r="K27" s="33"/>
      <c r="L27" s="33"/>
      <c r="M27" s="33"/>
      <c r="N27" s="31"/>
      <c r="O27" s="33"/>
      <c r="P27" s="46"/>
      <c r="R27" s="12"/>
      <c r="S27" s="12"/>
    </row>
    <row r="28" spans="1:19" ht="13.9" customHeight="1">
      <c r="A28" s="3"/>
      <c r="B28" s="2" t="s">
        <v>43</v>
      </c>
      <c r="C28" s="33">
        <v>85794.78</v>
      </c>
      <c r="D28" s="33">
        <v>0</v>
      </c>
      <c r="E28" s="33">
        <v>0</v>
      </c>
      <c r="F28" s="33">
        <v>0</v>
      </c>
      <c r="G28" s="33">
        <f>C28+D28-E28+F28</f>
        <v>85794.78</v>
      </c>
      <c r="H28" s="31"/>
      <c r="I28" s="33">
        <v>0.78</v>
      </c>
      <c r="J28" s="33">
        <v>0</v>
      </c>
      <c r="K28" s="33">
        <v>0</v>
      </c>
      <c r="L28" s="33">
        <v>0</v>
      </c>
      <c r="M28" s="33">
        <f>I28+J28-K28+L28</f>
        <v>0.78</v>
      </c>
      <c r="N28" s="31"/>
      <c r="O28" s="33">
        <f>G28-M28</f>
        <v>85794</v>
      </c>
      <c r="P28" s="46">
        <v>86</v>
      </c>
      <c r="R28" s="12">
        <f>J28*100/G28</f>
        <v>0</v>
      </c>
      <c r="S28" s="12">
        <f>O28*100/G28</f>
        <v>99.999090853779222</v>
      </c>
    </row>
    <row r="29" spans="1:19" ht="13.9" customHeight="1">
      <c r="A29" s="11" t="s">
        <v>44</v>
      </c>
      <c r="B29" s="11" t="s">
        <v>45</v>
      </c>
      <c r="C29" s="33"/>
      <c r="D29" s="33"/>
      <c r="E29" s="33"/>
      <c r="F29" s="33"/>
      <c r="G29" s="33"/>
      <c r="H29" s="31"/>
      <c r="I29" s="33"/>
      <c r="J29" s="33"/>
      <c r="K29" s="33"/>
      <c r="L29" s="33"/>
      <c r="M29" s="33"/>
      <c r="N29" s="31"/>
      <c r="O29" s="33"/>
      <c r="P29" s="46"/>
      <c r="R29" s="12"/>
      <c r="S29" s="12"/>
    </row>
    <row r="30" spans="1:19" ht="13.9" customHeight="1">
      <c r="A30" s="2"/>
      <c r="B30" s="2" t="s">
        <v>33</v>
      </c>
      <c r="C30" s="34">
        <f>C88</f>
        <v>12857472.579999998</v>
      </c>
      <c r="D30" s="34">
        <f>D88</f>
        <v>1537517.72</v>
      </c>
      <c r="E30" s="34">
        <f>E88</f>
        <v>533376.97</v>
      </c>
      <c r="F30" s="34">
        <f>F88</f>
        <v>166000</v>
      </c>
      <c r="G30" s="34">
        <f>G88</f>
        <v>14027613.329999998</v>
      </c>
      <c r="H30" s="31"/>
      <c r="I30" s="34">
        <f>I88</f>
        <v>11281494.58</v>
      </c>
      <c r="J30" s="34">
        <f>J88</f>
        <v>332982.71999999997</v>
      </c>
      <c r="K30" s="34">
        <f>K88</f>
        <v>533376.97</v>
      </c>
      <c r="L30" s="34">
        <v>0</v>
      </c>
      <c r="M30" s="34">
        <f>M88</f>
        <v>11081100.33</v>
      </c>
      <c r="N30" s="31"/>
      <c r="O30" s="34">
        <f>O88</f>
        <v>2946512.9999999991</v>
      </c>
      <c r="P30" s="46">
        <f>P88</f>
        <v>1576</v>
      </c>
      <c r="R30" s="12">
        <f>J30*100/G30</f>
        <v>2.3737660296628667</v>
      </c>
      <c r="S30" s="12">
        <f>O30*100/G30</f>
        <v>21.005091391409199</v>
      </c>
    </row>
    <row r="31" spans="1:19" ht="13.9" customHeight="1">
      <c r="A31" s="3"/>
      <c r="B31" s="2" t="s">
        <v>34</v>
      </c>
      <c r="C31" s="34">
        <f>C97</f>
        <v>790659.44000000006</v>
      </c>
      <c r="D31" s="34">
        <f>D97</f>
        <v>0</v>
      </c>
      <c r="E31" s="34">
        <f>E97</f>
        <v>0</v>
      </c>
      <c r="F31" s="34">
        <f>F97</f>
        <v>0</v>
      </c>
      <c r="G31" s="34">
        <f>G97</f>
        <v>790659.44000000006</v>
      </c>
      <c r="H31" s="31"/>
      <c r="I31" s="34">
        <f>I97</f>
        <v>709825.44000000018</v>
      </c>
      <c r="J31" s="34">
        <f>J97</f>
        <v>16421</v>
      </c>
      <c r="K31" s="34">
        <f>K97</f>
        <v>0</v>
      </c>
      <c r="L31" s="34">
        <f>L97</f>
        <v>0</v>
      </c>
      <c r="M31" s="34">
        <f>M97</f>
        <v>726246.44000000018</v>
      </c>
      <c r="N31" s="31"/>
      <c r="O31" s="34">
        <f>O97</f>
        <v>64412.999999999942</v>
      </c>
      <c r="P31" s="46">
        <f>P97</f>
        <v>81</v>
      </c>
      <c r="R31" s="12">
        <f>J31*100/G31</f>
        <v>2.0768739572628134</v>
      </c>
      <c r="S31" s="12">
        <f>O31*100/G31</f>
        <v>8.1467439381992257</v>
      </c>
    </row>
    <row r="32" spans="1:19" ht="13.9" customHeight="1">
      <c r="A32" s="3"/>
      <c r="B32" s="2" t="s">
        <v>35</v>
      </c>
      <c r="C32" s="34">
        <f>C107</f>
        <v>201561.53999999998</v>
      </c>
      <c r="D32" s="34">
        <f>D107</f>
        <v>0</v>
      </c>
      <c r="E32" s="34">
        <f>E107</f>
        <v>0</v>
      </c>
      <c r="F32" s="34">
        <f>F107</f>
        <v>0</v>
      </c>
      <c r="G32" s="34">
        <f>G107</f>
        <v>201561.53999999998</v>
      </c>
      <c r="H32" s="31"/>
      <c r="I32" s="34">
        <f>I107</f>
        <v>173346.53999999998</v>
      </c>
      <c r="J32" s="34">
        <f>J107</f>
        <v>2119</v>
      </c>
      <c r="K32" s="34">
        <f>K107</f>
        <v>0</v>
      </c>
      <c r="L32" s="34">
        <f>L107</f>
        <v>0</v>
      </c>
      <c r="M32" s="34">
        <f>M107</f>
        <v>175465.53999999998</v>
      </c>
      <c r="N32" s="31"/>
      <c r="O32" s="34">
        <f>O107</f>
        <v>26096</v>
      </c>
      <c r="P32" s="46">
        <f>P107</f>
        <v>28</v>
      </c>
      <c r="R32" s="12">
        <f>J32*100/G32</f>
        <v>1.0512918287883692</v>
      </c>
      <c r="S32" s="12">
        <f>O32*100/G32</f>
        <v>12.946914376621653</v>
      </c>
    </row>
    <row r="33" spans="1:20" ht="13.9" customHeight="1">
      <c r="A33" s="3"/>
      <c r="B33" s="2" t="s">
        <v>46</v>
      </c>
      <c r="C33" s="33">
        <f>SUM(C30:C32)</f>
        <v>13849693.559999997</v>
      </c>
      <c r="D33" s="33">
        <f>SUM(D30:D32)</f>
        <v>1537517.72</v>
      </c>
      <c r="E33" s="33">
        <f>SUM(E30:E32)</f>
        <v>533376.97</v>
      </c>
      <c r="F33" s="33">
        <f>SUM(F30:F32)</f>
        <v>166000</v>
      </c>
      <c r="G33" s="33">
        <f>SUM(G30:G32)</f>
        <v>15019834.309999997</v>
      </c>
      <c r="H33" s="31"/>
      <c r="I33" s="33">
        <f>SUM(I30:I32)</f>
        <v>12164666.559999999</v>
      </c>
      <c r="J33" s="33">
        <f>SUM(J30:J32)</f>
        <v>351522.72</v>
      </c>
      <c r="K33" s="33">
        <f>SUM(K30:K32)</f>
        <v>533376.97</v>
      </c>
      <c r="L33" s="33">
        <f>SUM(L30:L32)</f>
        <v>0</v>
      </c>
      <c r="M33" s="33">
        <f>SUM(M30:M32)</f>
        <v>11982812.309999999</v>
      </c>
      <c r="N33" s="31"/>
      <c r="O33" s="33">
        <f>SUM(O30:O32)</f>
        <v>3037021.9999999991</v>
      </c>
      <c r="P33" s="46">
        <f>SUM(P30:P32)</f>
        <v>1685</v>
      </c>
      <c r="R33" s="12">
        <f>J33*100/G33</f>
        <v>2.3403901317736979</v>
      </c>
      <c r="S33" s="12">
        <f>O33*100/G33</f>
        <v>20.22007658218967</v>
      </c>
    </row>
    <row r="34" spans="1:20" ht="13.9" customHeight="1">
      <c r="A34" s="3"/>
      <c r="G34" s="31"/>
      <c r="M34" s="31"/>
    </row>
    <row r="35" spans="1:20" ht="13.9" customHeight="1">
      <c r="A35" s="11" t="s">
        <v>47</v>
      </c>
      <c r="B35" s="11" t="s">
        <v>48</v>
      </c>
      <c r="C35" s="33"/>
      <c r="D35" s="33"/>
      <c r="E35" s="33"/>
      <c r="F35" s="33"/>
      <c r="G35" s="33"/>
      <c r="H35" s="31"/>
      <c r="I35" s="33"/>
      <c r="J35" s="33"/>
      <c r="K35" s="33"/>
      <c r="L35" s="33"/>
      <c r="M35" s="33"/>
      <c r="N35" s="31"/>
      <c r="O35" s="33"/>
      <c r="P35" s="46"/>
      <c r="R35" s="12"/>
      <c r="S35" s="12"/>
    </row>
    <row r="36" spans="1:20" ht="13.9" customHeight="1">
      <c r="A36" s="3"/>
      <c r="B36" s="2" t="s">
        <v>49</v>
      </c>
      <c r="C36" s="33">
        <v>3145978.7500000005</v>
      </c>
      <c r="D36" s="76">
        <f>165889.16-12112.8</f>
        <v>153776.36000000002</v>
      </c>
      <c r="E36" s="33">
        <v>132387.62</v>
      </c>
      <c r="F36" s="33">
        <v>12112.8</v>
      </c>
      <c r="G36" s="33">
        <f t="shared" ref="G36:G41" si="0">C36+D36-E36+F36</f>
        <v>3179480.29</v>
      </c>
      <c r="H36" s="31"/>
      <c r="I36" s="33">
        <v>1789016.7500000002</v>
      </c>
      <c r="J36" s="33">
        <f>248135.16-302.31</f>
        <v>247832.85</v>
      </c>
      <c r="K36" s="33">
        <f>111915.62-302.31</f>
        <v>111613.31</v>
      </c>
      <c r="L36" s="33">
        <v>0</v>
      </c>
      <c r="M36" s="33">
        <f t="shared" ref="M36:M41" si="1">I36+J36-K36+L36</f>
        <v>1925236.2900000003</v>
      </c>
      <c r="N36" s="31"/>
      <c r="O36" s="33">
        <f t="shared" ref="O36:O41" si="2">G36-M36</f>
        <v>1254243.9999999998</v>
      </c>
      <c r="P36" s="46">
        <v>1357</v>
      </c>
      <c r="R36" s="12">
        <f t="shared" ref="R36:R43" si="3">J36*100/G36</f>
        <v>7.7947597530161135</v>
      </c>
      <c r="S36" s="12">
        <f t="shared" ref="S36:S43" si="4">O36*100/G36</f>
        <v>39.448082252461447</v>
      </c>
    </row>
    <row r="37" spans="1:20" ht="13.9" customHeight="1">
      <c r="A37" s="3"/>
      <c r="B37" s="2" t="s">
        <v>50</v>
      </c>
      <c r="C37" s="33">
        <v>2529683.85</v>
      </c>
      <c r="D37" s="33">
        <v>392976.86</v>
      </c>
      <c r="E37" s="33">
        <v>22871.15</v>
      </c>
      <c r="F37" s="33">
        <v>0</v>
      </c>
      <c r="G37" s="33">
        <f t="shared" si="0"/>
        <v>2899789.56</v>
      </c>
      <c r="H37" s="31"/>
      <c r="I37" s="33">
        <v>1641809.85</v>
      </c>
      <c r="J37" s="33">
        <v>223424.86</v>
      </c>
      <c r="K37" s="33">
        <f>E37</f>
        <v>22871.15</v>
      </c>
      <c r="L37" s="33">
        <v>0</v>
      </c>
      <c r="M37" s="33">
        <f t="shared" si="1"/>
        <v>1842363.56</v>
      </c>
      <c r="N37" s="31"/>
      <c r="O37" s="33">
        <f t="shared" si="2"/>
        <v>1057426</v>
      </c>
      <c r="P37" s="46">
        <v>888</v>
      </c>
      <c r="R37" s="12">
        <f t="shared" si="3"/>
        <v>7.7048646247281471</v>
      </c>
      <c r="S37" s="12">
        <f t="shared" si="4"/>
        <v>36.465611663213245</v>
      </c>
    </row>
    <row r="38" spans="1:20" ht="13.9" customHeight="1">
      <c r="A38" s="3"/>
      <c r="B38" s="2" t="s">
        <v>51</v>
      </c>
      <c r="C38" s="33">
        <v>750738.5399999998</v>
      </c>
      <c r="D38" s="33">
        <v>0</v>
      </c>
      <c r="E38" s="33">
        <v>0</v>
      </c>
      <c r="F38" s="33">
        <v>0</v>
      </c>
      <c r="G38" s="33">
        <f t="shared" si="0"/>
        <v>750738.5399999998</v>
      </c>
      <c r="H38" s="31"/>
      <c r="I38" s="33">
        <v>411743.53999999992</v>
      </c>
      <c r="J38" s="33">
        <v>70461</v>
      </c>
      <c r="K38" s="33">
        <f>E38</f>
        <v>0</v>
      </c>
      <c r="L38" s="33">
        <v>0</v>
      </c>
      <c r="M38" s="33">
        <f t="shared" si="1"/>
        <v>482204.53999999992</v>
      </c>
      <c r="N38" s="31"/>
      <c r="O38" s="33">
        <f t="shared" si="2"/>
        <v>268533.99999999988</v>
      </c>
      <c r="P38" s="46">
        <v>339</v>
      </c>
      <c r="R38" s="12">
        <f t="shared" si="3"/>
        <v>9.3855578534705337</v>
      </c>
      <c r="S38" s="12">
        <f t="shared" si="4"/>
        <v>35.769310577821138</v>
      </c>
    </row>
    <row r="39" spans="1:20" ht="13.9" customHeight="1">
      <c r="A39" s="3"/>
      <c r="B39" s="2" t="s">
        <v>52</v>
      </c>
      <c r="C39" s="33">
        <v>505472.81000000006</v>
      </c>
      <c r="D39" s="33">
        <v>13227.55</v>
      </c>
      <c r="E39" s="33">
        <v>0</v>
      </c>
      <c r="F39" s="33">
        <v>0</v>
      </c>
      <c r="G39" s="33">
        <f t="shared" si="0"/>
        <v>518700.36000000004</v>
      </c>
      <c r="H39" s="31"/>
      <c r="I39" s="33">
        <v>419059.81000000006</v>
      </c>
      <c r="J39" s="33">
        <v>20725.55</v>
      </c>
      <c r="K39" s="33">
        <v>0</v>
      </c>
      <c r="L39" s="33">
        <v>0</v>
      </c>
      <c r="M39" s="33">
        <f t="shared" si="1"/>
        <v>439785.36000000004</v>
      </c>
      <c r="N39" s="31"/>
      <c r="O39" s="33">
        <f t="shared" si="2"/>
        <v>78915</v>
      </c>
      <c r="P39" s="46">
        <v>87</v>
      </c>
      <c r="R39" s="12">
        <f t="shared" si="3"/>
        <v>3.9956690988222947</v>
      </c>
      <c r="S39" s="12">
        <f t="shared" si="4"/>
        <v>15.21398597062859</v>
      </c>
    </row>
    <row r="40" spans="1:20" ht="13.9" customHeight="1">
      <c r="A40" s="3"/>
      <c r="B40" s="2" t="s">
        <v>53</v>
      </c>
      <c r="C40" s="33">
        <v>88684.5</v>
      </c>
      <c r="D40" s="33">
        <v>868.59</v>
      </c>
      <c r="E40" s="33">
        <v>0</v>
      </c>
      <c r="F40" s="33">
        <v>0</v>
      </c>
      <c r="G40" s="33">
        <f t="shared" si="0"/>
        <v>89553.09</v>
      </c>
      <c r="H40" s="31"/>
      <c r="I40" s="33">
        <v>64290.500000000007</v>
      </c>
      <c r="J40" s="33">
        <v>4558.59</v>
      </c>
      <c r="K40" s="33">
        <f>E40</f>
        <v>0</v>
      </c>
      <c r="L40" s="33">
        <v>0</v>
      </c>
      <c r="M40" s="33">
        <f t="shared" si="1"/>
        <v>68849.090000000011</v>
      </c>
      <c r="N40" s="31"/>
      <c r="O40" s="33">
        <f t="shared" si="2"/>
        <v>20703.999999999985</v>
      </c>
      <c r="P40" s="46">
        <v>24</v>
      </c>
      <c r="R40" s="12">
        <f t="shared" si="3"/>
        <v>5.0903771159655129</v>
      </c>
      <c r="S40" s="12">
        <f t="shared" si="4"/>
        <v>23.119246918224693</v>
      </c>
    </row>
    <row r="41" spans="1:20" ht="13.9" customHeight="1">
      <c r="A41" s="3"/>
      <c r="B41" s="2" t="s">
        <v>54</v>
      </c>
      <c r="C41" s="33">
        <v>26086.45</v>
      </c>
      <c r="D41" s="33">
        <v>0</v>
      </c>
      <c r="E41" s="33">
        <v>0</v>
      </c>
      <c r="F41" s="33">
        <v>0</v>
      </c>
      <c r="G41" s="33">
        <f t="shared" si="0"/>
        <v>26086.45</v>
      </c>
      <c r="H41" s="31"/>
      <c r="I41" s="33">
        <v>24874.45</v>
      </c>
      <c r="J41" s="33">
        <v>178</v>
      </c>
      <c r="K41" s="33">
        <f>E41</f>
        <v>0</v>
      </c>
      <c r="L41" s="33">
        <v>0</v>
      </c>
      <c r="M41" s="33">
        <f t="shared" si="1"/>
        <v>25052.45</v>
      </c>
      <c r="N41" s="31"/>
      <c r="O41" s="33">
        <f t="shared" si="2"/>
        <v>1034</v>
      </c>
      <c r="P41" s="46">
        <v>1</v>
      </c>
      <c r="R41" s="12">
        <f t="shared" si="3"/>
        <v>0.68234658222947164</v>
      </c>
      <c r="S41" s="12">
        <f t="shared" si="4"/>
        <v>3.96374362935547</v>
      </c>
      <c r="T41" s="31"/>
    </row>
    <row r="42" spans="1:20" ht="13.9" customHeight="1">
      <c r="A42" s="3"/>
      <c r="B42" s="2" t="s">
        <v>55</v>
      </c>
      <c r="C42" s="33">
        <f>SUM(C36:C41)</f>
        <v>7046644.9000000013</v>
      </c>
      <c r="D42" s="33">
        <f>SUM(D36:D41)</f>
        <v>560849.36</v>
      </c>
      <c r="E42" s="33">
        <f>SUM(E36:E41)</f>
        <v>155258.76999999999</v>
      </c>
      <c r="F42" s="33">
        <f>SUM(F36:F41)</f>
        <v>12112.8</v>
      </c>
      <c r="G42" s="33">
        <f>SUM(G36:G41)</f>
        <v>7464348.29</v>
      </c>
      <c r="H42" s="31"/>
      <c r="I42" s="33">
        <f>SUM(I36:I41)</f>
        <v>4350794.9000000013</v>
      </c>
      <c r="J42" s="33">
        <f>SUM(J36:J41)</f>
        <v>567180.85</v>
      </c>
      <c r="K42" s="33">
        <f>SUM(K36:K41)</f>
        <v>134484.46</v>
      </c>
      <c r="L42" s="33">
        <f>SUM(L36:L41)</f>
        <v>0</v>
      </c>
      <c r="M42" s="33">
        <f>SUM(M36:M41)</f>
        <v>4783491.290000001</v>
      </c>
      <c r="N42" s="31"/>
      <c r="O42" s="33">
        <f>SUM(O36:O41)</f>
        <v>2680857</v>
      </c>
      <c r="P42" s="46">
        <f>SUM(P36:P41)</f>
        <v>2696</v>
      </c>
      <c r="R42" s="12">
        <f t="shared" si="3"/>
        <v>7.5985314184743116</v>
      </c>
      <c r="S42" s="12">
        <f t="shared" si="4"/>
        <v>35.915486467740912</v>
      </c>
    </row>
    <row r="43" spans="1:20" ht="13.9" customHeight="1">
      <c r="A43" s="3"/>
      <c r="B43" s="2" t="s">
        <v>56</v>
      </c>
      <c r="C43" s="33">
        <f>C14+C22+C26+C28+C33+C42</f>
        <v>32823297.179999996</v>
      </c>
      <c r="D43" s="33">
        <f>D14+D22+D26+D28+D33+D42</f>
        <v>2132032.83</v>
      </c>
      <c r="E43" s="33">
        <f>E14+E22+E26+E28+E33+E42</f>
        <v>688635.74</v>
      </c>
      <c r="F43" s="33">
        <f>F14+F22+F26+F28+F33+F42</f>
        <v>233161.12</v>
      </c>
      <c r="G43" s="33">
        <f>G14+G22+G26+G28+G33+G42</f>
        <v>34499855.389999993</v>
      </c>
      <c r="H43" s="31"/>
      <c r="I43" s="33">
        <f>I14+I22+I26+I28+I33+I42</f>
        <v>23563252.18</v>
      </c>
      <c r="J43" s="33">
        <f>J14+J22+J26+J28+J33+J42</f>
        <v>1251484.6400000001</v>
      </c>
      <c r="K43" s="33">
        <f>K14+K22+K26+K28+K33+K42</f>
        <v>667861.42999999993</v>
      </c>
      <c r="L43" s="33">
        <f>L14+L22+L26+L28+L33+L42</f>
        <v>0</v>
      </c>
      <c r="M43" s="33">
        <f>M14+M22+M26+M28+M33+M42</f>
        <v>24146875.390000001</v>
      </c>
      <c r="N43" s="31"/>
      <c r="O43" s="33">
        <f>O14+O22+O26+O28+O33+O42</f>
        <v>10352979.999999998</v>
      </c>
      <c r="P43" s="46">
        <f>P14+P22+P26+P28+P33+P42</f>
        <v>9260</v>
      </c>
      <c r="R43" s="12">
        <f t="shared" si="3"/>
        <v>3.6275069151818853</v>
      </c>
      <c r="S43" s="12">
        <f t="shared" si="4"/>
        <v>30.008763465718399</v>
      </c>
      <c r="T43" s="31"/>
    </row>
    <row r="44" spans="1:20" ht="13.9" customHeight="1">
      <c r="A44" s="3"/>
      <c r="C44" s="33"/>
      <c r="D44" s="33"/>
      <c r="E44" s="33"/>
      <c r="F44" s="33"/>
      <c r="G44" s="33"/>
      <c r="H44" s="31"/>
      <c r="I44" s="33"/>
      <c r="J44" s="33"/>
      <c r="K44" s="33"/>
      <c r="L44" s="33"/>
      <c r="M44" s="33"/>
      <c r="N44" s="31"/>
      <c r="O44" s="33"/>
      <c r="P44" s="46"/>
      <c r="R44" s="12"/>
      <c r="S44" s="12"/>
    </row>
    <row r="45" spans="1:20" ht="13.9" customHeight="1">
      <c r="A45" s="11" t="s">
        <v>57</v>
      </c>
      <c r="B45" s="11" t="s">
        <v>58</v>
      </c>
      <c r="C45" s="30"/>
      <c r="D45" s="33"/>
      <c r="E45" s="32"/>
      <c r="F45" s="32"/>
      <c r="G45" s="30"/>
      <c r="H45" s="31"/>
      <c r="I45" s="30"/>
      <c r="J45" s="30"/>
      <c r="K45" s="30"/>
      <c r="L45" s="30"/>
      <c r="M45" s="30"/>
      <c r="N45" s="31"/>
      <c r="O45" s="30"/>
      <c r="P45" s="45"/>
      <c r="R45" s="3"/>
      <c r="S45" s="3"/>
      <c r="T45" s="31"/>
    </row>
    <row r="46" spans="1:20" ht="13.9" customHeight="1">
      <c r="A46" s="11"/>
      <c r="B46" s="11" t="s">
        <v>59</v>
      </c>
      <c r="C46" s="33"/>
      <c r="D46" s="33"/>
      <c r="E46" s="32"/>
      <c r="F46" s="33"/>
      <c r="G46" s="33"/>
      <c r="H46" s="31"/>
      <c r="I46" s="33"/>
      <c r="J46" s="33"/>
      <c r="K46" s="33"/>
      <c r="L46" s="33"/>
      <c r="M46" s="33"/>
      <c r="N46" s="31"/>
      <c r="O46" s="33"/>
      <c r="P46" s="46"/>
      <c r="R46" s="12" t="s">
        <v>14</v>
      </c>
      <c r="S46" s="12" t="s">
        <v>14</v>
      </c>
      <c r="T46" s="31"/>
    </row>
    <row r="47" spans="1:20" ht="13.9" customHeight="1">
      <c r="A47" s="3"/>
      <c r="B47" s="2" t="s">
        <v>60</v>
      </c>
      <c r="C47" s="33">
        <v>1918622.57</v>
      </c>
      <c r="D47" s="33">
        <f>3013651.81-C47+233161.12</f>
        <v>1328190.3599999999</v>
      </c>
      <c r="E47" s="33">
        <v>0</v>
      </c>
      <c r="F47" s="33">
        <v>-233161.12</v>
      </c>
      <c r="G47" s="33">
        <f>C47+D47-E47+D45+F47</f>
        <v>3013651.8099999996</v>
      </c>
      <c r="H47" s="31"/>
      <c r="I47" s="33">
        <v>0</v>
      </c>
      <c r="J47" s="33">
        <v>0</v>
      </c>
      <c r="K47" s="33">
        <v>0</v>
      </c>
      <c r="L47" s="33">
        <v>0</v>
      </c>
      <c r="M47" s="33">
        <f>I47+J47-K47+L47</f>
        <v>0</v>
      </c>
      <c r="N47" s="31"/>
      <c r="O47" s="33">
        <f>G47-M47</f>
        <v>3013651.8099999996</v>
      </c>
      <c r="P47" s="46">
        <v>1919</v>
      </c>
      <c r="R47" s="12" t="s">
        <v>14</v>
      </c>
      <c r="S47" s="12"/>
    </row>
    <row r="48" spans="1:20" ht="13.9" customHeight="1">
      <c r="A48" s="3"/>
      <c r="B48" s="2" t="s">
        <v>43</v>
      </c>
      <c r="C48" s="33">
        <v>0</v>
      </c>
      <c r="D48" s="33">
        <v>0</v>
      </c>
      <c r="E48" s="33">
        <v>0</v>
      </c>
      <c r="F48" s="33">
        <f>-C48</f>
        <v>0</v>
      </c>
      <c r="G48" s="33">
        <f>C48+D48-E48+D46+F48</f>
        <v>0</v>
      </c>
      <c r="H48" s="31"/>
      <c r="I48" s="33">
        <v>0</v>
      </c>
      <c r="J48" s="33">
        <v>0</v>
      </c>
      <c r="K48" s="33">
        <v>0</v>
      </c>
      <c r="L48" s="33">
        <v>0</v>
      </c>
      <c r="M48" s="33">
        <f>I48+J48-K48+L48</f>
        <v>0</v>
      </c>
      <c r="N48" s="31"/>
      <c r="O48" s="33">
        <f>G48-M48</f>
        <v>0</v>
      </c>
      <c r="P48" s="46">
        <v>0</v>
      </c>
      <c r="R48" s="12"/>
      <c r="S48" s="12"/>
    </row>
    <row r="49" spans="1:60" ht="13.9" customHeight="1">
      <c r="A49" s="3"/>
      <c r="B49" s="2" t="s">
        <v>192</v>
      </c>
      <c r="C49" s="33">
        <v>0</v>
      </c>
      <c r="D49" s="33">
        <v>0</v>
      </c>
      <c r="E49" s="33">
        <v>0</v>
      </c>
      <c r="F49" s="33">
        <f>-C49</f>
        <v>0</v>
      </c>
      <c r="G49" s="33">
        <f>C49+D49-E49+D45+F49</f>
        <v>0</v>
      </c>
      <c r="H49" s="31"/>
      <c r="I49" s="33">
        <v>0</v>
      </c>
      <c r="J49" s="33">
        <v>0</v>
      </c>
      <c r="K49" s="33">
        <v>0</v>
      </c>
      <c r="L49" s="33">
        <v>0</v>
      </c>
      <c r="M49" s="33">
        <f>I49+J49-K49+L49</f>
        <v>0</v>
      </c>
      <c r="N49" s="31"/>
      <c r="O49" s="33">
        <f>G49-M49</f>
        <v>0</v>
      </c>
      <c r="P49" s="46">
        <v>0</v>
      </c>
      <c r="R49" s="12"/>
      <c r="S49" s="12"/>
    </row>
    <row r="50" spans="1:60" ht="13.9" customHeight="1">
      <c r="A50" s="3"/>
      <c r="B50" s="2" t="s">
        <v>61</v>
      </c>
      <c r="C50" s="33">
        <f>SUM(C47:C49)</f>
        <v>1918622.57</v>
      </c>
      <c r="D50" s="33">
        <f>SUM(D47:D49)</f>
        <v>1328190.3599999999</v>
      </c>
      <c r="E50" s="33">
        <f>SUM(E47:E49)</f>
        <v>0</v>
      </c>
      <c r="F50" s="33">
        <f>SUM(F47:F49)</f>
        <v>-233161.12</v>
      </c>
      <c r="G50" s="33">
        <f>SUM(G47:G49)</f>
        <v>3013651.8099999996</v>
      </c>
      <c r="H50" s="33"/>
      <c r="I50" s="33">
        <f>SUM(I47:I49)</f>
        <v>0</v>
      </c>
      <c r="J50" s="33">
        <f>SUM(J47:J49)</f>
        <v>0</v>
      </c>
      <c r="K50" s="33">
        <f>SUM(K47:K49)</f>
        <v>0</v>
      </c>
      <c r="L50" s="33">
        <f>SUM(L47:L49)</f>
        <v>0</v>
      </c>
      <c r="M50" s="33">
        <f>SUM(M47:M49)</f>
        <v>0</v>
      </c>
      <c r="N50" s="33"/>
      <c r="O50" s="33">
        <f>SUM(O47:O49)</f>
        <v>3013651.8099999996</v>
      </c>
      <c r="P50" s="46">
        <f>SUM(P47:P49)</f>
        <v>1919</v>
      </c>
      <c r="R50" s="12"/>
      <c r="S50" s="12"/>
    </row>
    <row r="51" spans="1:60" ht="13.9" customHeight="1">
      <c r="A51" s="3"/>
      <c r="B51" s="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46"/>
      <c r="R51" s="12"/>
      <c r="S51" s="12"/>
    </row>
    <row r="52" spans="1:60" ht="13.9" customHeight="1">
      <c r="A52" s="83" t="s">
        <v>142</v>
      </c>
      <c r="B52" s="11" t="s">
        <v>187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46"/>
      <c r="R52" s="12"/>
      <c r="S52" s="12"/>
    </row>
    <row r="53" spans="1:60" ht="13.9" customHeight="1">
      <c r="A53" s="3"/>
      <c r="B53" s="2" t="s">
        <v>188</v>
      </c>
      <c r="C53" s="33">
        <v>1000000</v>
      </c>
      <c r="D53" s="33">
        <v>0</v>
      </c>
      <c r="E53" s="33">
        <f>C53</f>
        <v>1000000</v>
      </c>
      <c r="F53" s="33">
        <v>0</v>
      </c>
      <c r="G53" s="33">
        <f>C53+D53-E53+F53</f>
        <v>0</v>
      </c>
      <c r="H53" s="33"/>
      <c r="I53" s="33">
        <v>0</v>
      </c>
      <c r="J53" s="33">
        <v>0</v>
      </c>
      <c r="K53" s="33">
        <v>0</v>
      </c>
      <c r="L53" s="33">
        <v>0</v>
      </c>
      <c r="M53" s="33">
        <f>I53+J53-K53+L53</f>
        <v>0</v>
      </c>
      <c r="N53" s="33"/>
      <c r="O53" s="33">
        <f>G53-M53</f>
        <v>0</v>
      </c>
      <c r="P53" s="46">
        <v>1000</v>
      </c>
      <c r="R53" s="12"/>
      <c r="S53" s="12"/>
    </row>
    <row r="54" spans="1:60" ht="7.5" customHeight="1">
      <c r="A54" s="3"/>
      <c r="B54" s="2"/>
      <c r="C54" s="35"/>
      <c r="D54" s="35"/>
      <c r="E54" s="35"/>
      <c r="F54" s="35"/>
      <c r="G54" s="35"/>
      <c r="H54" s="31"/>
      <c r="I54" s="35"/>
      <c r="J54" s="35"/>
      <c r="K54" s="35"/>
      <c r="L54" s="35"/>
      <c r="M54" s="35"/>
      <c r="N54" s="31"/>
      <c r="O54" s="35"/>
      <c r="P54" s="47"/>
      <c r="R54" s="12"/>
      <c r="S54" s="12"/>
    </row>
    <row r="55" spans="1:60" ht="13.9" customHeight="1">
      <c r="A55" s="3"/>
      <c r="B55" s="3"/>
      <c r="C55" s="33"/>
      <c r="D55" s="33"/>
      <c r="E55" s="33"/>
      <c r="F55" s="33"/>
      <c r="G55" s="33"/>
      <c r="H55" s="31"/>
      <c r="I55" s="33"/>
      <c r="J55" s="72"/>
      <c r="K55" s="33"/>
      <c r="L55" s="33"/>
      <c r="M55" s="33"/>
      <c r="N55" s="31"/>
      <c r="O55" s="33"/>
      <c r="P55" s="46"/>
      <c r="R55" s="12"/>
      <c r="S55" s="12"/>
    </row>
    <row r="56" spans="1:60" ht="13.9" customHeight="1" thickBot="1">
      <c r="A56" s="2"/>
      <c r="B56" s="2" t="s">
        <v>62</v>
      </c>
      <c r="C56" s="36">
        <f>C43+C50+C53</f>
        <v>35741919.749999993</v>
      </c>
      <c r="D56" s="36">
        <f>D43+D50+D53</f>
        <v>3460223.19</v>
      </c>
      <c r="E56" s="36">
        <f>E43+E50+E53</f>
        <v>1688635.74</v>
      </c>
      <c r="F56" s="36">
        <f>F43+F50+F53</f>
        <v>0</v>
      </c>
      <c r="G56" s="36">
        <f>G43+G50+G53</f>
        <v>37513507.199999996</v>
      </c>
      <c r="H56" s="31"/>
      <c r="I56" s="36">
        <f>I43+I50+I53</f>
        <v>23563252.18</v>
      </c>
      <c r="J56" s="36">
        <f>J43+J50+J53</f>
        <v>1251484.6400000001</v>
      </c>
      <c r="K56" s="36">
        <f>K43+K50+K53</f>
        <v>667861.42999999993</v>
      </c>
      <c r="L56" s="36">
        <f>L43+L50+L53</f>
        <v>0</v>
      </c>
      <c r="M56" s="36">
        <f>M43+M50+M53</f>
        <v>24146875.390000001</v>
      </c>
      <c r="N56" s="31"/>
      <c r="O56" s="36">
        <f>O43+O50+O53</f>
        <v>13366631.809999999</v>
      </c>
      <c r="P56" s="48">
        <f>P43+P50+P53</f>
        <v>12179</v>
      </c>
      <c r="R56" s="53">
        <f>J56*100/G56</f>
        <v>3.3360907401374624</v>
      </c>
      <c r="S56" s="53">
        <f>O56*100/G56</f>
        <v>35.631517305851901</v>
      </c>
      <c r="BB56" s="13" t="s">
        <v>63</v>
      </c>
      <c r="BC56" s="13"/>
      <c r="BD56" s="13" t="s">
        <v>64</v>
      </c>
      <c r="BE56" s="13"/>
      <c r="BF56" s="13"/>
      <c r="BG56" s="13"/>
      <c r="BH56" s="13" t="s">
        <v>65</v>
      </c>
    </row>
    <row r="57" spans="1:60" ht="15.75" customHeight="1" thickTop="1">
      <c r="A57" s="2"/>
      <c r="B57" s="3"/>
      <c r="C57" s="33"/>
      <c r="D57" s="33"/>
      <c r="E57" s="33"/>
      <c r="F57" s="33"/>
      <c r="G57" s="33"/>
      <c r="H57" s="31"/>
      <c r="I57" s="33"/>
      <c r="J57" s="33"/>
      <c r="K57" s="33"/>
      <c r="L57" s="33"/>
      <c r="M57" s="33"/>
      <c r="N57" s="31"/>
      <c r="O57" s="33"/>
      <c r="P57" s="46"/>
      <c r="R57" s="12"/>
      <c r="S57" s="12"/>
    </row>
    <row r="58" spans="1:60" ht="15.75" customHeight="1">
      <c r="A58" s="3"/>
      <c r="C58" s="30"/>
      <c r="D58" s="30"/>
      <c r="E58" s="30"/>
      <c r="F58" s="30"/>
      <c r="G58" s="30"/>
      <c r="H58" s="31"/>
      <c r="I58" s="30"/>
      <c r="J58" s="30"/>
      <c r="K58" s="30"/>
      <c r="L58" s="30"/>
      <c r="M58" s="30"/>
      <c r="N58" s="31"/>
      <c r="O58" s="30"/>
      <c r="P58" s="45"/>
      <c r="R58" s="3"/>
      <c r="S58" s="3"/>
    </row>
    <row r="59" spans="1:60" ht="16.5" customHeight="1">
      <c r="A59" s="117" t="s">
        <v>0</v>
      </c>
      <c r="B59" s="2"/>
      <c r="C59" s="30"/>
      <c r="D59" s="30"/>
      <c r="E59" s="30"/>
      <c r="F59" s="30"/>
      <c r="G59" s="30"/>
      <c r="H59" s="31"/>
      <c r="I59" s="30"/>
      <c r="J59" s="30"/>
      <c r="K59" s="30"/>
      <c r="L59" s="30"/>
      <c r="M59" s="30"/>
      <c r="N59" s="31"/>
      <c r="O59" s="30"/>
      <c r="P59" s="45"/>
      <c r="R59" s="3"/>
      <c r="S59" s="3"/>
    </row>
    <row r="60" spans="1:60" ht="16.5" customHeight="1">
      <c r="A60" s="1" t="str">
        <f>A3</f>
        <v>Übersicht über die Entwicklung des Anlagevermögens im Wirtschaftsjahr 2010 (01.01. bis 31.12.)</v>
      </c>
      <c r="B60" s="2"/>
      <c r="C60" s="29"/>
      <c r="D60" s="29"/>
      <c r="E60" s="29"/>
      <c r="F60" s="29"/>
      <c r="G60" s="29"/>
      <c r="H60" s="31"/>
      <c r="I60" s="29"/>
      <c r="J60" s="29"/>
      <c r="K60" s="29"/>
      <c r="L60" s="29"/>
      <c r="M60" s="29"/>
      <c r="N60" s="31"/>
      <c r="O60" s="29"/>
      <c r="P60" s="49"/>
      <c r="R60" s="4"/>
      <c r="S60" s="4"/>
    </row>
    <row r="61" spans="1:60" ht="13.9" customHeight="1">
      <c r="A61" s="2"/>
      <c r="B61" s="4"/>
      <c r="C61" s="30"/>
      <c r="D61" s="29"/>
      <c r="E61" s="29"/>
      <c r="F61" s="29"/>
      <c r="G61" s="29"/>
      <c r="H61" s="31"/>
      <c r="I61" s="29"/>
      <c r="J61" s="29"/>
      <c r="K61" s="29"/>
      <c r="L61" s="29"/>
      <c r="M61" s="29"/>
      <c r="N61" s="31"/>
      <c r="O61" s="29"/>
      <c r="P61" s="49"/>
      <c r="R61" s="3"/>
      <c r="S61" s="3"/>
      <c r="BB61" s="13"/>
      <c r="BC61" s="13"/>
      <c r="BD61" s="13"/>
      <c r="BE61" s="13"/>
      <c r="BF61" s="13"/>
      <c r="BG61" s="13"/>
      <c r="BH61" s="13"/>
    </row>
    <row r="62" spans="1:60" ht="13.9" customHeight="1">
      <c r="A62" s="2"/>
      <c r="B62" s="3"/>
      <c r="C62" s="30"/>
      <c r="D62" s="30"/>
      <c r="E62" s="30"/>
      <c r="F62" s="30"/>
      <c r="G62" s="30"/>
      <c r="H62" s="31"/>
      <c r="I62" s="30"/>
      <c r="J62" s="30"/>
      <c r="K62" s="30"/>
      <c r="L62" s="30"/>
      <c r="M62" s="30"/>
      <c r="N62" s="31"/>
      <c r="O62" s="30"/>
      <c r="P62" s="45"/>
      <c r="R62" s="3"/>
      <c r="S62" s="3"/>
      <c r="BB62" s="13" t="s">
        <v>66</v>
      </c>
      <c r="BC62" s="13"/>
      <c r="BD62" s="13"/>
      <c r="BE62" s="13"/>
      <c r="BF62" s="13"/>
      <c r="BG62" s="13"/>
      <c r="BH62" s="13"/>
    </row>
    <row r="63" spans="1:60" ht="13.9" customHeight="1">
      <c r="A63" s="2"/>
      <c r="C63" s="37" t="s">
        <v>1</v>
      </c>
      <c r="D63" s="38"/>
      <c r="E63" s="38"/>
      <c r="F63" s="38"/>
      <c r="G63" s="38"/>
      <c r="H63" s="31"/>
      <c r="I63" s="37" t="s">
        <v>2</v>
      </c>
      <c r="J63" s="38"/>
      <c r="K63" s="38"/>
      <c r="L63" s="38"/>
      <c r="M63" s="38"/>
      <c r="N63" s="31"/>
      <c r="O63" s="39" t="s">
        <v>3</v>
      </c>
      <c r="P63" s="50" t="s">
        <v>3</v>
      </c>
      <c r="R63" s="5" t="s">
        <v>4</v>
      </c>
      <c r="S63" s="6"/>
      <c r="BB63" s="13" t="s">
        <v>67</v>
      </c>
      <c r="BC63" s="13"/>
      <c r="BD63" s="13"/>
      <c r="BE63" s="13"/>
      <c r="BF63" s="13"/>
      <c r="BG63" s="13"/>
      <c r="BH63" s="13"/>
    </row>
    <row r="64" spans="1:60" ht="13.9" customHeight="1">
      <c r="A64" s="2"/>
      <c r="B64" s="4"/>
      <c r="C64" s="40"/>
      <c r="D64" s="40"/>
      <c r="E64" s="40"/>
      <c r="F64" s="40"/>
      <c r="G64" s="40"/>
      <c r="H64" s="31"/>
      <c r="I64" s="40"/>
      <c r="J64" s="40"/>
      <c r="K64" s="40"/>
      <c r="L64" s="40"/>
      <c r="M64" s="40"/>
      <c r="N64" s="31"/>
      <c r="O64" s="40"/>
      <c r="P64" s="51"/>
      <c r="R64" s="7"/>
      <c r="S64" s="7"/>
      <c r="BB64" s="13"/>
      <c r="BC64" s="13"/>
      <c r="BD64" s="13"/>
      <c r="BE64" s="13"/>
      <c r="BF64" s="13"/>
      <c r="BG64" s="13"/>
      <c r="BH64" s="13"/>
    </row>
    <row r="65" spans="1:60" ht="13.9" customHeight="1">
      <c r="A65" s="2" t="s">
        <v>5</v>
      </c>
      <c r="B65" s="2" t="s">
        <v>6</v>
      </c>
      <c r="C65" s="30"/>
      <c r="D65" s="30"/>
      <c r="E65" s="30"/>
      <c r="F65" s="30"/>
      <c r="G65" s="30"/>
      <c r="H65" s="31"/>
      <c r="I65" s="30"/>
      <c r="K65" s="30"/>
      <c r="L65" s="30"/>
      <c r="M65" s="30"/>
      <c r="N65" s="31"/>
      <c r="O65" s="29" t="s">
        <v>7</v>
      </c>
      <c r="P65" s="49" t="s">
        <v>7</v>
      </c>
      <c r="R65" s="8" t="s">
        <v>8</v>
      </c>
      <c r="S65" s="8" t="s">
        <v>9</v>
      </c>
      <c r="BB65" s="13"/>
      <c r="BC65" s="13"/>
      <c r="BD65" s="13"/>
      <c r="BE65" s="13"/>
      <c r="BF65" s="13"/>
      <c r="BG65" s="13"/>
      <c r="BH65" s="13"/>
    </row>
    <row r="66" spans="1:60" ht="13.9" customHeight="1">
      <c r="A66" s="2"/>
      <c r="C66" s="9">
        <f>C8</f>
        <v>40179</v>
      </c>
      <c r="D66" s="41" t="s">
        <v>10</v>
      </c>
      <c r="E66" s="41" t="s">
        <v>11</v>
      </c>
      <c r="F66" s="41" t="s">
        <v>12</v>
      </c>
      <c r="G66" s="115">
        <f>G8</f>
        <v>40543</v>
      </c>
      <c r="H66" s="31"/>
      <c r="I66" s="9">
        <f>I8</f>
        <v>40179</v>
      </c>
      <c r="J66" s="29" t="s">
        <v>2</v>
      </c>
      <c r="K66" s="41" t="s">
        <v>11</v>
      </c>
      <c r="L66" s="41" t="s">
        <v>12</v>
      </c>
      <c r="M66" s="115">
        <f>M8</f>
        <v>40543</v>
      </c>
      <c r="N66" s="31"/>
      <c r="O66" s="9">
        <f>O8</f>
        <v>40543</v>
      </c>
      <c r="P66" s="9">
        <f>P8</f>
        <v>40178</v>
      </c>
      <c r="R66" s="6" t="s">
        <v>13</v>
      </c>
      <c r="S66" s="6"/>
      <c r="BB66" s="13"/>
      <c r="BC66" s="13"/>
      <c r="BD66" s="13"/>
      <c r="BE66" s="13"/>
      <c r="BF66" s="13"/>
      <c r="BG66" s="13"/>
      <c r="BH66" s="13"/>
    </row>
    <row r="67" spans="1:60" ht="13.9" customHeight="1">
      <c r="A67" s="2"/>
      <c r="C67" s="9"/>
      <c r="D67" s="41"/>
      <c r="E67" s="41"/>
      <c r="F67" s="8"/>
      <c r="G67" s="9"/>
      <c r="H67" s="31"/>
      <c r="I67" s="9"/>
      <c r="J67" s="54">
        <f>J9</f>
        <v>2010</v>
      </c>
      <c r="K67" s="41"/>
      <c r="L67" s="8"/>
      <c r="M67" s="9"/>
      <c r="N67" s="31"/>
      <c r="O67" s="9"/>
      <c r="P67" s="9"/>
      <c r="R67" s="2" t="s">
        <v>15</v>
      </c>
      <c r="S67" s="10" t="s">
        <v>16</v>
      </c>
      <c r="BB67" s="13"/>
      <c r="BC67" s="13"/>
      <c r="BD67" s="13"/>
      <c r="BE67" s="13"/>
      <c r="BF67" s="13"/>
      <c r="BG67" s="13"/>
      <c r="BH67" s="13"/>
    </row>
    <row r="68" spans="1:60" ht="13.9" customHeight="1">
      <c r="A68" s="2"/>
      <c r="B68" s="4" t="s">
        <v>14</v>
      </c>
      <c r="C68" s="8" t="s">
        <v>183</v>
      </c>
      <c r="D68" s="8" t="s">
        <v>183</v>
      </c>
      <c r="E68" s="8" t="s">
        <v>183</v>
      </c>
      <c r="F68" s="8" t="s">
        <v>183</v>
      </c>
      <c r="G68" s="8" t="s">
        <v>183</v>
      </c>
      <c r="I68" s="8" t="s">
        <v>183</v>
      </c>
      <c r="J68" s="8" t="s">
        <v>183</v>
      </c>
      <c r="K68" s="8" t="s">
        <v>183</v>
      </c>
      <c r="L68" s="8" t="s">
        <v>183</v>
      </c>
      <c r="M68" s="8" t="s">
        <v>183</v>
      </c>
      <c r="O68" s="8" t="s">
        <v>183</v>
      </c>
      <c r="P68" s="8" t="s">
        <v>182</v>
      </c>
      <c r="R68" s="8" t="s">
        <v>21</v>
      </c>
      <c r="S68" s="8" t="s">
        <v>22</v>
      </c>
      <c r="BB68" s="13" t="s">
        <v>68</v>
      </c>
      <c r="BC68" s="13"/>
      <c r="BD68" s="13"/>
      <c r="BE68" s="13"/>
      <c r="BF68" s="13"/>
      <c r="BG68" s="13"/>
      <c r="BH68" s="13"/>
    </row>
    <row r="69" spans="1:60" ht="13.9" customHeight="1">
      <c r="A69" s="2"/>
      <c r="B69" s="11" t="s">
        <v>17</v>
      </c>
      <c r="C69" s="29" t="s">
        <v>14</v>
      </c>
      <c r="D69" s="29" t="s">
        <v>14</v>
      </c>
      <c r="E69" s="29" t="s">
        <v>18</v>
      </c>
      <c r="F69" s="30"/>
      <c r="G69" s="29" t="s">
        <v>14</v>
      </c>
      <c r="H69" s="31"/>
      <c r="I69" s="29" t="s">
        <v>14</v>
      </c>
      <c r="J69" s="29" t="s">
        <v>14</v>
      </c>
      <c r="K69" s="29" t="s">
        <v>19</v>
      </c>
      <c r="L69" s="29"/>
      <c r="M69" s="29" t="s">
        <v>14</v>
      </c>
      <c r="N69" s="31"/>
      <c r="O69" s="32" t="s">
        <v>19</v>
      </c>
      <c r="P69" s="44" t="s">
        <v>20</v>
      </c>
      <c r="BB69" s="13"/>
      <c r="BC69" s="13"/>
      <c r="BD69" s="13"/>
      <c r="BE69" s="13"/>
      <c r="BF69" s="13"/>
      <c r="BG69" s="13"/>
      <c r="BH69" s="13"/>
    </row>
    <row r="70" spans="1:60" ht="13.9" customHeight="1">
      <c r="A70" s="3"/>
      <c r="B70" s="3"/>
      <c r="C70" s="30"/>
      <c r="D70" s="30"/>
      <c r="E70" s="30"/>
      <c r="F70" s="30"/>
      <c r="G70" s="30"/>
      <c r="H70" s="31"/>
      <c r="I70" s="30"/>
      <c r="J70" s="30"/>
      <c r="K70" s="30"/>
      <c r="L70" s="30"/>
      <c r="M70" s="30"/>
      <c r="N70" s="31"/>
      <c r="O70" s="30"/>
      <c r="P70" s="45"/>
      <c r="R70" s="3"/>
      <c r="S70" s="3"/>
    </row>
    <row r="71" spans="1:60" ht="13.9" customHeight="1">
      <c r="A71" s="11" t="s">
        <v>69</v>
      </c>
      <c r="B71" s="11" t="s">
        <v>45</v>
      </c>
      <c r="C71" s="33"/>
      <c r="D71" s="33"/>
      <c r="E71" s="33"/>
      <c r="F71" s="33"/>
      <c r="G71" s="33"/>
      <c r="H71" s="31"/>
      <c r="I71" s="33"/>
      <c r="J71" s="33"/>
      <c r="K71" s="33"/>
      <c r="L71" s="33"/>
      <c r="M71" s="33"/>
      <c r="N71" s="31"/>
      <c r="O71" s="33"/>
      <c r="P71" s="46"/>
      <c r="R71" s="12"/>
      <c r="S71" s="12"/>
      <c r="BB71" s="13" t="s">
        <v>70</v>
      </c>
      <c r="BC71" s="13"/>
      <c r="BD71" s="13"/>
      <c r="BE71" s="13"/>
      <c r="BF71" s="13"/>
      <c r="BG71" s="13"/>
      <c r="BH71" s="13"/>
    </row>
    <row r="72" spans="1:60" ht="13.9" customHeight="1">
      <c r="A72" s="3"/>
      <c r="B72" s="11" t="s">
        <v>60</v>
      </c>
      <c r="C72" s="30"/>
      <c r="D72" s="30"/>
      <c r="E72" s="30"/>
      <c r="F72" s="30"/>
      <c r="G72" s="30"/>
      <c r="H72" s="31"/>
      <c r="I72" s="30"/>
      <c r="J72" s="30"/>
      <c r="K72" s="30"/>
      <c r="L72" s="30"/>
      <c r="M72" s="30"/>
      <c r="N72" s="31"/>
      <c r="O72" s="30"/>
      <c r="P72" s="45"/>
      <c r="R72" s="3"/>
      <c r="S72" s="3"/>
    </row>
    <row r="73" spans="1:60" ht="13.9" customHeight="1">
      <c r="A73" s="3"/>
      <c r="B73" s="2" t="s">
        <v>71</v>
      </c>
      <c r="C73" s="33">
        <v>1298542.27</v>
      </c>
      <c r="D73" s="33">
        <v>0</v>
      </c>
      <c r="E73" s="33">
        <v>0</v>
      </c>
      <c r="F73" s="33">
        <v>0</v>
      </c>
      <c r="G73" s="33">
        <f>C73+D73-E73+F73</f>
        <v>1298542.27</v>
      </c>
      <c r="H73" s="31"/>
      <c r="I73" s="33">
        <v>1207501.27</v>
      </c>
      <c r="J73" s="33">
        <v>45522</v>
      </c>
      <c r="K73" s="33">
        <f>E73</f>
        <v>0</v>
      </c>
      <c r="L73" s="33">
        <v>0</v>
      </c>
      <c r="M73" s="33">
        <f>I73+J73-K73+L73</f>
        <v>1253023.27</v>
      </c>
      <c r="N73" s="31"/>
      <c r="O73" s="33">
        <f>G73-M73</f>
        <v>45519</v>
      </c>
      <c r="P73" s="46">
        <v>91</v>
      </c>
      <c r="R73" s="12">
        <f>J73*100/G73</f>
        <v>3.5056232709313342</v>
      </c>
      <c r="S73" s="12">
        <f>O73*100/G73</f>
        <v>3.505392242641435</v>
      </c>
      <c r="BB73" s="13" t="s">
        <v>72</v>
      </c>
      <c r="BC73" s="13"/>
      <c r="BD73" s="13"/>
      <c r="BE73" s="13"/>
      <c r="BF73" s="13"/>
      <c r="BG73" s="13"/>
      <c r="BH73" s="13"/>
    </row>
    <row r="74" spans="1:60" ht="13.9" customHeight="1">
      <c r="A74" s="3"/>
      <c r="B74" s="2" t="s">
        <v>73</v>
      </c>
      <c r="C74" s="33">
        <v>864144.62</v>
      </c>
      <c r="D74" s="33">
        <v>0</v>
      </c>
      <c r="E74" s="33">
        <v>0</v>
      </c>
      <c r="F74" s="33">
        <v>0</v>
      </c>
      <c r="G74" s="33">
        <f>C74+D74-E74+F74</f>
        <v>864144.62</v>
      </c>
      <c r="H74" s="31"/>
      <c r="I74" s="33">
        <v>861538.62</v>
      </c>
      <c r="J74" s="33">
        <v>1304</v>
      </c>
      <c r="K74" s="33">
        <v>0</v>
      </c>
      <c r="L74" s="33">
        <v>0</v>
      </c>
      <c r="M74" s="33">
        <f>I74+J74-K74+L74</f>
        <v>862842.62</v>
      </c>
      <c r="N74" s="31"/>
      <c r="O74" s="33">
        <f>G74-M74</f>
        <v>1302</v>
      </c>
      <c r="P74" s="46">
        <v>3</v>
      </c>
      <c r="R74" s="12">
        <f>J74*100/G74</f>
        <v>0.15090066752946979</v>
      </c>
      <c r="S74" s="12">
        <f>O74*100/G74</f>
        <v>0.15066922478786016</v>
      </c>
      <c r="BB74" s="13" t="s">
        <v>74</v>
      </c>
      <c r="BC74" s="13"/>
      <c r="BD74" s="13"/>
      <c r="BE74" s="13"/>
      <c r="BF74" s="13"/>
      <c r="BG74" s="13"/>
      <c r="BH74" s="13"/>
    </row>
    <row r="75" spans="1:60" ht="13.9" customHeight="1">
      <c r="A75" s="3"/>
      <c r="B75" s="2" t="s">
        <v>75</v>
      </c>
      <c r="C75" s="33"/>
      <c r="D75" s="33"/>
      <c r="E75" s="33"/>
      <c r="F75" s="33"/>
      <c r="G75" s="33"/>
      <c r="H75" s="31"/>
      <c r="I75" s="33"/>
      <c r="J75" s="33"/>
      <c r="K75" s="33"/>
      <c r="L75" s="33"/>
      <c r="M75" s="33"/>
      <c r="N75" s="31"/>
      <c r="O75" s="33"/>
      <c r="P75" s="46"/>
      <c r="R75" s="12"/>
      <c r="S75" s="12"/>
      <c r="BB75" s="13" t="s">
        <v>76</v>
      </c>
      <c r="BC75" s="13"/>
      <c r="BD75" s="13"/>
      <c r="BE75" s="13"/>
      <c r="BF75" s="13"/>
      <c r="BG75" s="13"/>
      <c r="BH75" s="13"/>
    </row>
    <row r="76" spans="1:60" ht="13.9" customHeight="1">
      <c r="A76" s="3"/>
      <c r="B76" s="2" t="s">
        <v>77</v>
      </c>
      <c r="C76" s="33">
        <v>354441.07</v>
      </c>
      <c r="D76" s="33">
        <v>0</v>
      </c>
      <c r="E76" s="33">
        <v>0</v>
      </c>
      <c r="F76" s="33">
        <v>0</v>
      </c>
      <c r="G76" s="33">
        <f t="shared" ref="G76:G87" si="5">C76+D76-E76+F76</f>
        <v>354441.07</v>
      </c>
      <c r="H76" s="31"/>
      <c r="I76" s="33">
        <v>354441.07</v>
      </c>
      <c r="J76" s="33">
        <v>0</v>
      </c>
      <c r="K76" s="33">
        <v>0</v>
      </c>
      <c r="L76" s="33">
        <v>0</v>
      </c>
      <c r="M76" s="33">
        <f t="shared" ref="M76:M87" si="6">I76+J76-K76+L76</f>
        <v>354441.07</v>
      </c>
      <c r="N76" s="31"/>
      <c r="O76" s="33">
        <f t="shared" ref="O76:O87" si="7">G76-M76</f>
        <v>0</v>
      </c>
      <c r="P76" s="46">
        <v>0</v>
      </c>
      <c r="R76" s="12">
        <f t="shared" ref="R76:R88" si="8">J76*100/G76</f>
        <v>0</v>
      </c>
      <c r="S76" s="12">
        <f t="shared" ref="S76:S88" si="9">O76*100/G76</f>
        <v>0</v>
      </c>
      <c r="BB76" s="13" t="s">
        <v>78</v>
      </c>
      <c r="BC76" s="13"/>
      <c r="BD76" s="13"/>
      <c r="BE76" s="13"/>
      <c r="BF76" s="13"/>
      <c r="BG76" s="13"/>
      <c r="BH76" s="13"/>
    </row>
    <row r="77" spans="1:60" ht="13.9" customHeight="1">
      <c r="A77" s="3"/>
      <c r="B77" s="2" t="s">
        <v>79</v>
      </c>
      <c r="C77" s="33">
        <v>232616.9</v>
      </c>
      <c r="D77" s="33">
        <v>0</v>
      </c>
      <c r="E77" s="33">
        <v>0</v>
      </c>
      <c r="F77" s="33">
        <v>0</v>
      </c>
      <c r="G77" s="33">
        <f t="shared" si="5"/>
        <v>232616.9</v>
      </c>
      <c r="H77" s="31"/>
      <c r="I77" s="33">
        <v>211209.9</v>
      </c>
      <c r="J77" s="33">
        <v>3649</v>
      </c>
      <c r="K77" s="33">
        <v>0</v>
      </c>
      <c r="L77" s="33">
        <v>0</v>
      </c>
      <c r="M77" s="33">
        <f t="shared" si="6"/>
        <v>214858.9</v>
      </c>
      <c r="N77" s="31"/>
      <c r="O77" s="33">
        <f t="shared" si="7"/>
        <v>17758</v>
      </c>
      <c r="P77" s="46">
        <v>22</v>
      </c>
      <c r="R77" s="12">
        <f t="shared" si="8"/>
        <v>1.568673643230565</v>
      </c>
      <c r="S77" s="12">
        <f t="shared" si="9"/>
        <v>7.634011114411722</v>
      </c>
      <c r="BB77" s="13" t="s">
        <v>80</v>
      </c>
      <c r="BC77" s="13"/>
      <c r="BD77" s="13"/>
      <c r="BE77" s="13"/>
      <c r="BF77" s="13"/>
      <c r="BG77" s="13"/>
      <c r="BH77" s="13"/>
    </row>
    <row r="78" spans="1:60" ht="13.9" customHeight="1">
      <c r="A78" s="3"/>
      <c r="B78" s="2" t="s">
        <v>81</v>
      </c>
      <c r="C78" s="33">
        <v>774430.24000000011</v>
      </c>
      <c r="D78" s="33">
        <v>0</v>
      </c>
      <c r="E78" s="33">
        <v>0</v>
      </c>
      <c r="F78" s="33">
        <v>0</v>
      </c>
      <c r="G78" s="33">
        <f t="shared" si="5"/>
        <v>774430.24000000011</v>
      </c>
      <c r="H78" s="31"/>
      <c r="I78" s="33">
        <v>522342.24</v>
      </c>
      <c r="J78" s="33">
        <v>35176</v>
      </c>
      <c r="K78" s="33">
        <f t="shared" ref="K78:K83" si="10">E78</f>
        <v>0</v>
      </c>
      <c r="L78" s="33">
        <v>0</v>
      </c>
      <c r="M78" s="33">
        <f t="shared" si="6"/>
        <v>557518.24</v>
      </c>
      <c r="N78" s="31"/>
      <c r="O78" s="33">
        <f t="shared" si="7"/>
        <v>216912.00000000012</v>
      </c>
      <c r="P78" s="46">
        <v>252</v>
      </c>
      <c r="R78" s="12">
        <f t="shared" si="8"/>
        <v>4.5421780017267919</v>
      </c>
      <c r="S78" s="12">
        <f t="shared" si="9"/>
        <v>28.009236829388286</v>
      </c>
      <c r="BB78" s="13"/>
      <c r="BC78" s="13"/>
      <c r="BD78" s="13"/>
      <c r="BE78" s="13"/>
      <c r="BF78" s="13"/>
      <c r="BG78" s="13"/>
      <c r="BH78" s="13"/>
    </row>
    <row r="79" spans="1:60" ht="13.9" customHeight="1">
      <c r="A79" s="3"/>
      <c r="B79" s="2" t="s">
        <v>82</v>
      </c>
      <c r="C79" s="33">
        <v>44394.45</v>
      </c>
      <c r="D79" s="33">
        <v>0</v>
      </c>
      <c r="E79" s="33">
        <v>0</v>
      </c>
      <c r="F79" s="33">
        <v>0</v>
      </c>
      <c r="G79" s="33">
        <f t="shared" si="5"/>
        <v>44394.45</v>
      </c>
      <c r="H79" s="31"/>
      <c r="I79" s="33">
        <v>44394.45</v>
      </c>
      <c r="J79" s="33">
        <v>0</v>
      </c>
      <c r="K79" s="33">
        <f t="shared" si="10"/>
        <v>0</v>
      </c>
      <c r="L79" s="33">
        <v>0</v>
      </c>
      <c r="M79" s="33">
        <f t="shared" si="6"/>
        <v>44394.45</v>
      </c>
      <c r="N79" s="31"/>
      <c r="O79" s="33">
        <f t="shared" si="7"/>
        <v>0</v>
      </c>
      <c r="P79" s="46">
        <v>0</v>
      </c>
      <c r="R79" s="12">
        <f t="shared" si="8"/>
        <v>0</v>
      </c>
      <c r="S79" s="12">
        <f t="shared" si="9"/>
        <v>0</v>
      </c>
      <c r="BB79" s="13"/>
      <c r="BC79" s="13"/>
      <c r="BD79" s="13"/>
      <c r="BE79" s="13"/>
      <c r="BF79" s="13"/>
      <c r="BG79" s="13"/>
      <c r="BH79" s="13"/>
    </row>
    <row r="80" spans="1:60" ht="13.9" customHeight="1">
      <c r="A80" s="3"/>
      <c r="B80" s="2" t="s">
        <v>83</v>
      </c>
      <c r="C80" s="33">
        <v>293356.46000000002</v>
      </c>
      <c r="D80" s="33">
        <v>0</v>
      </c>
      <c r="E80" s="33">
        <v>0</v>
      </c>
      <c r="F80" s="33">
        <v>0</v>
      </c>
      <c r="G80" s="33">
        <f t="shared" si="5"/>
        <v>293356.46000000002</v>
      </c>
      <c r="H80" s="31"/>
      <c r="I80" s="33">
        <v>288958.46000000002</v>
      </c>
      <c r="J80" s="33">
        <v>2199</v>
      </c>
      <c r="K80" s="33">
        <f t="shared" si="10"/>
        <v>0</v>
      </c>
      <c r="L80" s="33">
        <v>0</v>
      </c>
      <c r="M80" s="33">
        <f t="shared" si="6"/>
        <v>291157.46000000002</v>
      </c>
      <c r="N80" s="31"/>
      <c r="O80" s="33">
        <f t="shared" si="7"/>
        <v>2199</v>
      </c>
      <c r="P80" s="46">
        <v>4</v>
      </c>
      <c r="R80" s="12">
        <f t="shared" si="8"/>
        <v>0.7495999917642856</v>
      </c>
      <c r="S80" s="12">
        <f t="shared" si="9"/>
        <v>0.7495999917642856</v>
      </c>
      <c r="BB80" s="13" t="s">
        <v>84</v>
      </c>
      <c r="BC80" s="13"/>
      <c r="BD80" s="13"/>
      <c r="BE80" s="13"/>
      <c r="BF80" s="13"/>
      <c r="BG80" s="13"/>
      <c r="BH80" s="13"/>
    </row>
    <row r="81" spans="1:60" ht="13.9" customHeight="1">
      <c r="A81" s="3"/>
      <c r="B81" s="2" t="s">
        <v>85</v>
      </c>
      <c r="C81" s="33">
        <v>4504113.3599999994</v>
      </c>
      <c r="D81" s="33">
        <f>1703517.72-166000</f>
        <v>1537517.72</v>
      </c>
      <c r="E81" s="33">
        <f>533376.97</f>
        <v>533376.97</v>
      </c>
      <c r="F81" s="33">
        <f>166000+12772.67</f>
        <v>178772.67</v>
      </c>
      <c r="G81" s="33">
        <f>C81+D81-E81+F81</f>
        <v>5687026.7799999993</v>
      </c>
      <c r="H81" s="31"/>
      <c r="I81" s="33">
        <v>4297994.3600000003</v>
      </c>
      <c r="J81" s="33">
        <v>145065.72</v>
      </c>
      <c r="K81" s="33">
        <f t="shared" si="10"/>
        <v>533376.97</v>
      </c>
      <c r="L81" s="33">
        <v>12772.67</v>
      </c>
      <c r="M81" s="33">
        <f t="shared" si="6"/>
        <v>3922455.7800000003</v>
      </c>
      <c r="N81" s="31"/>
      <c r="O81" s="33">
        <f t="shared" si="7"/>
        <v>1764570.9999999991</v>
      </c>
      <c r="P81" s="46">
        <v>206</v>
      </c>
      <c r="R81" s="12">
        <f t="shared" si="8"/>
        <v>2.5508183029867855</v>
      </c>
      <c r="S81" s="12">
        <f t="shared" si="9"/>
        <v>31.028005815017444</v>
      </c>
      <c r="BB81" s="13"/>
      <c r="BC81" s="13"/>
      <c r="BD81" s="13"/>
      <c r="BE81" s="13"/>
      <c r="BF81" s="13"/>
      <c r="BG81" s="13"/>
      <c r="BH81" s="13"/>
    </row>
    <row r="82" spans="1:60" ht="13.9" customHeight="1">
      <c r="A82" s="3"/>
      <c r="B82" s="2" t="s">
        <v>86</v>
      </c>
      <c r="C82" s="33">
        <v>470983.6</v>
      </c>
      <c r="D82" s="33">
        <v>0</v>
      </c>
      <c r="E82" s="33">
        <v>0</v>
      </c>
      <c r="F82" s="33">
        <v>-12772.67</v>
      </c>
      <c r="G82" s="33">
        <f t="shared" si="5"/>
        <v>458210.93</v>
      </c>
      <c r="H82" s="31"/>
      <c r="I82" s="33">
        <v>470983.6</v>
      </c>
      <c r="J82" s="33">
        <v>0</v>
      </c>
      <c r="K82" s="33">
        <f t="shared" si="10"/>
        <v>0</v>
      </c>
      <c r="L82" s="33">
        <f>F82</f>
        <v>-12772.67</v>
      </c>
      <c r="M82" s="33">
        <f t="shared" si="6"/>
        <v>458210.93</v>
      </c>
      <c r="N82" s="31"/>
      <c r="O82" s="33">
        <f t="shared" si="7"/>
        <v>0</v>
      </c>
      <c r="P82" s="46">
        <v>0</v>
      </c>
      <c r="R82" s="12">
        <f t="shared" si="8"/>
        <v>0</v>
      </c>
      <c r="S82" s="12">
        <f t="shared" si="9"/>
        <v>0</v>
      </c>
      <c r="BB82" s="13"/>
      <c r="BC82" s="13"/>
      <c r="BD82" s="13"/>
      <c r="BE82" s="13"/>
      <c r="BF82" s="13"/>
      <c r="BG82" s="13"/>
      <c r="BH82" s="13"/>
    </row>
    <row r="83" spans="1:60" ht="13.9" customHeight="1">
      <c r="A83" s="3"/>
      <c r="B83" s="2" t="s">
        <v>87</v>
      </c>
      <c r="C83" s="33">
        <v>1134080.79</v>
      </c>
      <c r="D83" s="33">
        <v>0</v>
      </c>
      <c r="E83" s="33">
        <v>0</v>
      </c>
      <c r="F83" s="33">
        <v>0</v>
      </c>
      <c r="G83" s="33">
        <f t="shared" si="5"/>
        <v>1134080.79</v>
      </c>
      <c r="H83" s="31"/>
      <c r="I83" s="33">
        <v>372979.79</v>
      </c>
      <c r="J83" s="33">
        <v>44219</v>
      </c>
      <c r="K83" s="33">
        <f t="shared" si="10"/>
        <v>0</v>
      </c>
      <c r="L83" s="33">
        <v>0</v>
      </c>
      <c r="M83" s="33">
        <f t="shared" si="6"/>
        <v>417198.79</v>
      </c>
      <c r="N83" s="31"/>
      <c r="O83" s="33">
        <f t="shared" si="7"/>
        <v>716882</v>
      </c>
      <c r="P83" s="46">
        <v>761</v>
      </c>
      <c r="R83" s="12">
        <f t="shared" si="8"/>
        <v>3.8991049306108074</v>
      </c>
      <c r="S83" s="12">
        <f t="shared" si="9"/>
        <v>63.21260410380463</v>
      </c>
      <c r="BB83" s="13"/>
      <c r="BC83" s="13"/>
      <c r="BD83" s="13"/>
      <c r="BE83" s="13"/>
      <c r="BF83" s="13"/>
      <c r="BG83" s="13"/>
      <c r="BH83" s="13"/>
    </row>
    <row r="84" spans="1:60" ht="13.9" customHeight="1">
      <c r="A84" s="3"/>
      <c r="B84" s="2" t="s">
        <v>88</v>
      </c>
      <c r="C84" s="33">
        <v>576711.02</v>
      </c>
      <c r="D84" s="33">
        <v>0</v>
      </c>
      <c r="E84" s="33">
        <v>0</v>
      </c>
      <c r="F84" s="33">
        <v>0</v>
      </c>
      <c r="G84" s="33">
        <f t="shared" si="5"/>
        <v>576711.02</v>
      </c>
      <c r="H84" s="31"/>
      <c r="I84" s="33">
        <v>562632.02</v>
      </c>
      <c r="J84" s="33">
        <v>4157</v>
      </c>
      <c r="K84" s="33">
        <v>0</v>
      </c>
      <c r="L84" s="33">
        <v>0</v>
      </c>
      <c r="M84" s="33">
        <f t="shared" si="6"/>
        <v>566789.02</v>
      </c>
      <c r="N84" s="31"/>
      <c r="O84" s="33">
        <f t="shared" si="7"/>
        <v>9922</v>
      </c>
      <c r="P84" s="46">
        <v>14</v>
      </c>
      <c r="R84" s="12">
        <f t="shared" si="8"/>
        <v>0.72081161202711197</v>
      </c>
      <c r="S84" s="12">
        <f t="shared" si="9"/>
        <v>1.72044570953404</v>
      </c>
      <c r="BB84" s="13"/>
      <c r="BC84" s="13"/>
      <c r="BD84" s="13"/>
      <c r="BE84" s="13"/>
      <c r="BF84" s="13"/>
      <c r="BG84" s="13"/>
      <c r="BH84" s="13"/>
    </row>
    <row r="85" spans="1:60" ht="13.9" customHeight="1">
      <c r="A85" s="3"/>
      <c r="B85" s="2" t="s">
        <v>89</v>
      </c>
      <c r="C85" s="33">
        <v>538969.31999999995</v>
      </c>
      <c r="D85" s="33">
        <v>0</v>
      </c>
      <c r="E85" s="33">
        <v>0</v>
      </c>
      <c r="F85" s="33">
        <v>0</v>
      </c>
      <c r="G85" s="33">
        <f t="shared" si="5"/>
        <v>538969.31999999995</v>
      </c>
      <c r="H85" s="31"/>
      <c r="I85" s="33">
        <v>453923.32</v>
      </c>
      <c r="J85" s="33">
        <v>20108</v>
      </c>
      <c r="K85" s="33">
        <v>0</v>
      </c>
      <c r="L85" s="33">
        <v>0</v>
      </c>
      <c r="M85" s="33">
        <f t="shared" si="6"/>
        <v>474031.32</v>
      </c>
      <c r="N85" s="31"/>
      <c r="O85" s="33">
        <f t="shared" si="7"/>
        <v>64937.999999999942</v>
      </c>
      <c r="P85" s="46">
        <v>85</v>
      </c>
      <c r="R85" s="12">
        <f t="shared" si="8"/>
        <v>3.7308246042650448</v>
      </c>
      <c r="S85" s="12">
        <f t="shared" si="9"/>
        <v>12.048552225570084</v>
      </c>
      <c r="BB85" s="13"/>
      <c r="BC85" s="13"/>
      <c r="BD85" s="13"/>
      <c r="BE85" s="13"/>
      <c r="BF85" s="13"/>
      <c r="BG85" s="13"/>
      <c r="BH85" s="13"/>
    </row>
    <row r="86" spans="1:60" ht="13.9" customHeight="1">
      <c r="A86" s="3"/>
      <c r="B86" s="2" t="s">
        <v>90</v>
      </c>
      <c r="C86" s="33">
        <v>1419174.98</v>
      </c>
      <c r="D86" s="33">
        <v>0</v>
      </c>
      <c r="E86" s="33">
        <v>0</v>
      </c>
      <c r="F86" s="33">
        <v>0</v>
      </c>
      <c r="G86" s="33">
        <f t="shared" si="5"/>
        <v>1419174.98</v>
      </c>
      <c r="H86" s="31"/>
      <c r="I86" s="33">
        <v>1281081.98</v>
      </c>
      <c r="J86" s="33">
        <v>31583</v>
      </c>
      <c r="K86" s="33">
        <v>0</v>
      </c>
      <c r="L86" s="33">
        <v>0</v>
      </c>
      <c r="M86" s="33">
        <f t="shared" si="6"/>
        <v>1312664.98</v>
      </c>
      <c r="N86" s="31"/>
      <c r="O86" s="33">
        <f t="shared" si="7"/>
        <v>106510</v>
      </c>
      <c r="P86" s="46">
        <v>138</v>
      </c>
      <c r="R86" s="12">
        <f t="shared" si="8"/>
        <v>2.2254479148159727</v>
      </c>
      <c r="S86" s="12">
        <f t="shared" si="9"/>
        <v>7.5050646679241764</v>
      </c>
      <c r="BB86" s="13"/>
      <c r="BC86" s="13"/>
      <c r="BD86" s="13"/>
      <c r="BE86" s="13"/>
      <c r="BF86" s="13"/>
      <c r="BG86" s="13"/>
      <c r="BH86" s="13"/>
    </row>
    <row r="87" spans="1:60" ht="13.9" customHeight="1">
      <c r="A87" s="3"/>
      <c r="B87" s="2" t="s">
        <v>91</v>
      </c>
      <c r="C87" s="33">
        <v>351513.5</v>
      </c>
      <c r="D87" s="33">
        <v>0</v>
      </c>
      <c r="E87" s="33">
        <v>0</v>
      </c>
      <c r="F87" s="33">
        <v>0</v>
      </c>
      <c r="G87" s="33">
        <f t="shared" si="5"/>
        <v>351513.5</v>
      </c>
      <c r="H87" s="31"/>
      <c r="I87" s="33">
        <v>351513.5</v>
      </c>
      <c r="J87" s="33">
        <v>0</v>
      </c>
      <c r="K87" s="33">
        <f>E87</f>
        <v>0</v>
      </c>
      <c r="L87" s="33">
        <v>0</v>
      </c>
      <c r="M87" s="33">
        <f t="shared" si="6"/>
        <v>351513.5</v>
      </c>
      <c r="N87" s="31"/>
      <c r="O87" s="33">
        <f t="shared" si="7"/>
        <v>0</v>
      </c>
      <c r="P87" s="46">
        <v>0</v>
      </c>
      <c r="R87" s="12">
        <f t="shared" si="8"/>
        <v>0</v>
      </c>
      <c r="S87" s="12">
        <f t="shared" si="9"/>
        <v>0</v>
      </c>
    </row>
    <row r="88" spans="1:60" ht="13.9" customHeight="1">
      <c r="A88" s="3"/>
      <c r="B88" s="2" t="s">
        <v>92</v>
      </c>
      <c r="C88" s="33">
        <f>SUM(C73:C87)</f>
        <v>12857472.579999998</v>
      </c>
      <c r="D88" s="33">
        <f>SUM(D73:D87)</f>
        <v>1537517.72</v>
      </c>
      <c r="E88" s="33">
        <f>SUM(E73:E87)</f>
        <v>533376.97</v>
      </c>
      <c r="F88" s="33">
        <f>SUM(F73:F87)</f>
        <v>166000</v>
      </c>
      <c r="G88" s="33">
        <f>SUM(G73:G87)</f>
        <v>14027613.329999998</v>
      </c>
      <c r="H88" s="31"/>
      <c r="I88" s="33">
        <f>SUM(I73:I87)</f>
        <v>11281494.58</v>
      </c>
      <c r="J88" s="33">
        <f>SUM(J73:J87)</f>
        <v>332982.71999999997</v>
      </c>
      <c r="K88" s="33">
        <f>SUM(K73:K87)</f>
        <v>533376.97</v>
      </c>
      <c r="L88" s="33">
        <f>SUM(L73:L87)</f>
        <v>0</v>
      </c>
      <c r="M88" s="33">
        <f>SUM(M73:M87)</f>
        <v>11081100.33</v>
      </c>
      <c r="N88" s="31"/>
      <c r="O88" s="33">
        <f>SUM(O73:O87)</f>
        <v>2946512.9999999991</v>
      </c>
      <c r="P88" s="46">
        <f>SUM(P73:P87)</f>
        <v>1576</v>
      </c>
      <c r="R88" s="12">
        <f t="shared" si="8"/>
        <v>2.3737660296628667</v>
      </c>
      <c r="S88" s="12">
        <f t="shared" si="9"/>
        <v>21.005091391409199</v>
      </c>
    </row>
    <row r="89" spans="1:60" ht="13.9" customHeight="1">
      <c r="A89" s="11" t="s">
        <v>37</v>
      </c>
      <c r="B89" s="11" t="s">
        <v>45</v>
      </c>
      <c r="C89" s="30"/>
      <c r="D89" s="30"/>
      <c r="E89" s="30"/>
      <c r="F89" s="30"/>
      <c r="G89" s="30"/>
      <c r="H89" s="31"/>
      <c r="I89" s="30"/>
      <c r="J89" s="30"/>
      <c r="K89" s="30"/>
      <c r="L89" s="30"/>
      <c r="M89" s="30"/>
      <c r="N89" s="31"/>
      <c r="O89" s="30"/>
      <c r="P89" s="45"/>
      <c r="R89" s="3"/>
      <c r="S89" s="3"/>
    </row>
    <row r="90" spans="1:60" ht="13.9" customHeight="1">
      <c r="A90" s="3"/>
      <c r="B90" s="11" t="s">
        <v>93</v>
      </c>
      <c r="C90" s="30"/>
      <c r="D90" s="30"/>
      <c r="E90" s="30"/>
      <c r="F90" s="30"/>
      <c r="G90" s="30"/>
      <c r="H90" s="31"/>
      <c r="I90" s="30"/>
      <c r="J90" s="33"/>
      <c r="K90" s="30"/>
      <c r="L90" s="30"/>
      <c r="M90" s="30"/>
      <c r="N90" s="31"/>
      <c r="O90" s="30"/>
      <c r="P90" s="45"/>
      <c r="R90" s="3"/>
      <c r="S90" s="3"/>
    </row>
    <row r="91" spans="1:60" ht="13.9" customHeight="1">
      <c r="A91" s="3"/>
      <c r="B91" s="2" t="s">
        <v>71</v>
      </c>
      <c r="C91" s="33">
        <v>293584.78999999998</v>
      </c>
      <c r="D91" s="33">
        <v>0</v>
      </c>
      <c r="E91" s="33">
        <v>0</v>
      </c>
      <c r="F91" s="33">
        <v>0</v>
      </c>
      <c r="G91" s="33">
        <f t="shared" ref="G91:G96" si="11">C91+D91-E91+F91</f>
        <v>293584.78999999998</v>
      </c>
      <c r="H91" s="31"/>
      <c r="I91" s="33">
        <v>265589.79000000004</v>
      </c>
      <c r="J91" s="33">
        <v>6361</v>
      </c>
      <c r="K91" s="33">
        <v>0</v>
      </c>
      <c r="L91" s="33">
        <v>0</v>
      </c>
      <c r="M91" s="33">
        <f t="shared" ref="M91:M96" si="12">I91+J91-K91+L91</f>
        <v>271950.79000000004</v>
      </c>
      <c r="N91" s="31"/>
      <c r="O91" s="33">
        <f t="shared" ref="O91:O96" si="13">G91-M91</f>
        <v>21633.999999999942</v>
      </c>
      <c r="P91" s="46">
        <v>28</v>
      </c>
      <c r="R91" s="12">
        <f t="shared" ref="R91:R97" si="14">J91*100/G91</f>
        <v>2.1666653779986356</v>
      </c>
      <c r="S91" s="12">
        <f t="shared" ref="S91:S97" si="15">O91*100/G91</f>
        <v>7.3689103580604245</v>
      </c>
    </row>
    <row r="92" spans="1:60" ht="13.9" customHeight="1">
      <c r="A92" s="3"/>
      <c r="B92" s="2" t="s">
        <v>94</v>
      </c>
      <c r="C92" s="33">
        <v>106565.91</v>
      </c>
      <c r="D92" s="33">
        <v>0</v>
      </c>
      <c r="E92" s="33">
        <v>0</v>
      </c>
      <c r="F92" s="33">
        <v>0</v>
      </c>
      <c r="G92" s="33">
        <f t="shared" si="11"/>
        <v>106565.91</v>
      </c>
      <c r="H92" s="31"/>
      <c r="I92" s="33">
        <v>88692.91</v>
      </c>
      <c r="J92" s="33">
        <v>2335</v>
      </c>
      <c r="K92" s="33">
        <f>E92</f>
        <v>0</v>
      </c>
      <c r="L92" s="33">
        <v>0</v>
      </c>
      <c r="M92" s="33">
        <f t="shared" si="12"/>
        <v>91027.91</v>
      </c>
      <c r="N92" s="31"/>
      <c r="O92" s="33">
        <f t="shared" si="13"/>
        <v>15538</v>
      </c>
      <c r="P92" s="46">
        <v>18</v>
      </c>
      <c r="R92" s="12">
        <f t="shared" si="14"/>
        <v>2.1911322298097016</v>
      </c>
      <c r="S92" s="12">
        <f t="shared" si="15"/>
        <v>14.580647788772225</v>
      </c>
    </row>
    <row r="93" spans="1:60" ht="13.9" customHeight="1">
      <c r="A93" s="3"/>
      <c r="B93" s="2" t="s">
        <v>95</v>
      </c>
      <c r="C93" s="33">
        <v>205084.16</v>
      </c>
      <c r="D93" s="33">
        <v>0</v>
      </c>
      <c r="E93" s="33">
        <v>0</v>
      </c>
      <c r="F93" s="33">
        <v>0</v>
      </c>
      <c r="G93" s="33">
        <f t="shared" si="11"/>
        <v>205084.16</v>
      </c>
      <c r="H93" s="31"/>
      <c r="I93" s="33">
        <v>191523.16</v>
      </c>
      <c r="J93" s="33">
        <v>1044</v>
      </c>
      <c r="K93" s="33">
        <v>0</v>
      </c>
      <c r="L93" s="33">
        <v>0</v>
      </c>
      <c r="M93" s="33">
        <f t="shared" si="12"/>
        <v>192567.16</v>
      </c>
      <c r="N93" s="31"/>
      <c r="O93" s="33">
        <f t="shared" si="13"/>
        <v>12517</v>
      </c>
      <c r="P93" s="46">
        <v>14</v>
      </c>
      <c r="R93" s="12">
        <f t="shared" si="14"/>
        <v>0.50905930521401555</v>
      </c>
      <c r="S93" s="12">
        <f t="shared" si="15"/>
        <v>6.103348010884897</v>
      </c>
    </row>
    <row r="94" spans="1:60" ht="13.9" customHeight="1">
      <c r="A94" s="3"/>
      <c r="B94" s="2" t="s">
        <v>96</v>
      </c>
      <c r="C94" s="33">
        <v>63226.93</v>
      </c>
      <c r="D94" s="33">
        <v>0</v>
      </c>
      <c r="E94" s="33">
        <v>0</v>
      </c>
      <c r="F94" s="33">
        <v>0</v>
      </c>
      <c r="G94" s="33">
        <f t="shared" si="11"/>
        <v>63226.93</v>
      </c>
      <c r="H94" s="31"/>
      <c r="I94" s="33">
        <v>60254.93</v>
      </c>
      <c r="J94" s="33">
        <v>1551</v>
      </c>
      <c r="K94" s="33">
        <v>0</v>
      </c>
      <c r="L94" s="33">
        <v>0</v>
      </c>
      <c r="M94" s="33">
        <f t="shared" si="12"/>
        <v>61805.93</v>
      </c>
      <c r="N94" s="31"/>
      <c r="O94" s="33">
        <f t="shared" si="13"/>
        <v>1421</v>
      </c>
      <c r="P94" s="46">
        <v>3</v>
      </c>
      <c r="R94" s="12">
        <f t="shared" si="14"/>
        <v>2.4530686528667451</v>
      </c>
      <c r="S94" s="12">
        <f t="shared" si="15"/>
        <v>2.2474600617173728</v>
      </c>
    </row>
    <row r="95" spans="1:60" ht="13.9" customHeight="1">
      <c r="A95" s="3"/>
      <c r="B95" s="2" t="s">
        <v>97</v>
      </c>
      <c r="C95" s="33">
        <v>121426.34</v>
      </c>
      <c r="D95" s="33">
        <v>0</v>
      </c>
      <c r="E95" s="33">
        <v>0</v>
      </c>
      <c r="F95" s="33">
        <v>0</v>
      </c>
      <c r="G95" s="33">
        <f t="shared" si="11"/>
        <v>121426.34</v>
      </c>
      <c r="H95" s="31"/>
      <c r="I95" s="33">
        <v>102993.34</v>
      </c>
      <c r="J95" s="33">
        <v>5130</v>
      </c>
      <c r="K95" s="33">
        <f>E95</f>
        <v>0</v>
      </c>
      <c r="L95" s="33">
        <v>0</v>
      </c>
      <c r="M95" s="33">
        <f t="shared" si="12"/>
        <v>108123.34</v>
      </c>
      <c r="N95" s="31"/>
      <c r="O95" s="33">
        <f t="shared" si="13"/>
        <v>13303</v>
      </c>
      <c r="P95" s="46">
        <v>18</v>
      </c>
      <c r="R95" s="12">
        <f t="shared" si="14"/>
        <v>4.2247835189630196</v>
      </c>
      <c r="S95" s="12">
        <f t="shared" si="15"/>
        <v>10.955613090207612</v>
      </c>
    </row>
    <row r="96" spans="1:60" ht="13.9" customHeight="1">
      <c r="A96" s="3"/>
      <c r="B96" s="2" t="s">
        <v>98</v>
      </c>
      <c r="C96" s="33">
        <v>771.31</v>
      </c>
      <c r="D96" s="33">
        <v>0</v>
      </c>
      <c r="E96" s="33">
        <v>0</v>
      </c>
      <c r="F96" s="33">
        <v>0</v>
      </c>
      <c r="G96" s="33">
        <f t="shared" si="11"/>
        <v>771.31</v>
      </c>
      <c r="H96" s="31"/>
      <c r="I96" s="33">
        <v>771.31</v>
      </c>
      <c r="J96" s="33">
        <v>0</v>
      </c>
      <c r="K96" s="33">
        <v>0</v>
      </c>
      <c r="L96" s="33">
        <v>0</v>
      </c>
      <c r="M96" s="33">
        <f t="shared" si="12"/>
        <v>771.31</v>
      </c>
      <c r="N96" s="31"/>
      <c r="O96" s="33">
        <f t="shared" si="13"/>
        <v>0</v>
      </c>
      <c r="P96" s="46">
        <v>0</v>
      </c>
      <c r="R96" s="12">
        <f t="shared" si="14"/>
        <v>0</v>
      </c>
      <c r="S96" s="12">
        <f t="shared" si="15"/>
        <v>0</v>
      </c>
    </row>
    <row r="97" spans="1:19" ht="13.9" customHeight="1">
      <c r="A97" s="3"/>
      <c r="B97" s="2" t="s">
        <v>99</v>
      </c>
      <c r="C97" s="33">
        <f>SUM(C91:C96)</f>
        <v>790659.44000000006</v>
      </c>
      <c r="D97" s="33">
        <f>SUM(D91:D96)</f>
        <v>0</v>
      </c>
      <c r="E97" s="33">
        <f>SUM(E91:E96)</f>
        <v>0</v>
      </c>
      <c r="F97" s="33">
        <f>SUM(F91:F96)</f>
        <v>0</v>
      </c>
      <c r="G97" s="33">
        <f>SUM(G91:G96)</f>
        <v>790659.44000000006</v>
      </c>
      <c r="H97" s="31"/>
      <c r="I97" s="33">
        <f>SUM(I91:I96)</f>
        <v>709825.44000000018</v>
      </c>
      <c r="J97" s="33">
        <f>SUM(J91:J96)</f>
        <v>16421</v>
      </c>
      <c r="K97" s="33">
        <f>SUM(K91:K96)</f>
        <v>0</v>
      </c>
      <c r="L97" s="33">
        <f>SUM(L91:L96)</f>
        <v>0</v>
      </c>
      <c r="M97" s="33">
        <f>SUM(M91:M96)</f>
        <v>726246.44000000018</v>
      </c>
      <c r="N97" s="31"/>
      <c r="O97" s="33">
        <f>SUM(O91:O96)</f>
        <v>64412.999999999942</v>
      </c>
      <c r="P97" s="46">
        <f>SUM(P91:P96)</f>
        <v>81</v>
      </c>
      <c r="R97" s="12">
        <f t="shared" si="14"/>
        <v>2.0768739572628134</v>
      </c>
      <c r="S97" s="12">
        <f t="shared" si="15"/>
        <v>8.1467439381992257</v>
      </c>
    </row>
    <row r="98" spans="1:19" ht="13.9" customHeight="1">
      <c r="A98" s="3"/>
      <c r="B98" s="2"/>
      <c r="C98" s="33"/>
      <c r="D98" s="33"/>
      <c r="E98" s="33"/>
      <c r="F98" s="33"/>
      <c r="G98" s="33"/>
      <c r="H98" s="31"/>
      <c r="I98" s="33"/>
      <c r="J98" s="33"/>
      <c r="K98" s="33"/>
      <c r="L98" s="33"/>
      <c r="M98" s="33"/>
      <c r="N98" s="31"/>
      <c r="O98" s="33"/>
      <c r="P98" s="46"/>
      <c r="R98" s="12"/>
      <c r="S98" s="12"/>
    </row>
    <row r="99" spans="1:19" ht="13.9" customHeight="1">
      <c r="A99" s="11" t="s">
        <v>41</v>
      </c>
      <c r="B99" s="11" t="s">
        <v>45</v>
      </c>
      <c r="C99" s="30"/>
      <c r="D99" s="30"/>
      <c r="E99" s="30"/>
      <c r="F99" s="30"/>
      <c r="G99" s="30"/>
      <c r="H99" s="31"/>
      <c r="I99" s="33"/>
      <c r="J99" s="33"/>
      <c r="K99" s="30"/>
      <c r="L99" s="30"/>
      <c r="M99" s="30"/>
      <c r="N99" s="31"/>
      <c r="O99" s="30"/>
      <c r="P99" s="45"/>
      <c r="R99" s="3"/>
      <c r="S99" s="3"/>
    </row>
    <row r="100" spans="1:19" ht="13.9" customHeight="1">
      <c r="A100" s="3"/>
      <c r="B100" s="11" t="s">
        <v>43</v>
      </c>
      <c r="C100" s="30"/>
      <c r="D100" s="30"/>
      <c r="E100" s="30"/>
      <c r="F100" s="30"/>
      <c r="G100" s="30"/>
      <c r="H100" s="31"/>
      <c r="I100" s="30"/>
      <c r="J100" s="30"/>
      <c r="K100" s="30"/>
      <c r="L100" s="30"/>
      <c r="M100" s="30"/>
      <c r="N100" s="31"/>
      <c r="O100" s="30"/>
      <c r="P100" s="45"/>
      <c r="R100" s="3"/>
      <c r="S100" s="3"/>
    </row>
    <row r="101" spans="1:19" ht="13.9" customHeight="1">
      <c r="A101" s="3"/>
      <c r="B101" s="2" t="s">
        <v>71</v>
      </c>
      <c r="C101" s="33">
        <v>68825.03</v>
      </c>
      <c r="D101" s="33">
        <v>0</v>
      </c>
      <c r="E101" s="33">
        <v>0</v>
      </c>
      <c r="F101" s="33">
        <v>0</v>
      </c>
      <c r="G101" s="33">
        <f t="shared" ref="G101:G106" si="16">C101+D101-E101+F101</f>
        <v>68825.03</v>
      </c>
      <c r="H101" s="31"/>
      <c r="I101" s="33">
        <v>68708.03</v>
      </c>
      <c r="J101" s="33">
        <v>117</v>
      </c>
      <c r="K101" s="33">
        <v>0</v>
      </c>
      <c r="L101" s="33">
        <v>0</v>
      </c>
      <c r="M101" s="33">
        <f t="shared" ref="M101:M106" si="17">I101+J101-K101+L101</f>
        <v>68825.03</v>
      </c>
      <c r="N101" s="31"/>
      <c r="O101" s="33">
        <f t="shared" ref="O101:O106" si="18">G101-M101</f>
        <v>0</v>
      </c>
      <c r="P101" s="46">
        <v>0</v>
      </c>
      <c r="R101" s="12">
        <f>J101*100/G101</f>
        <v>0.16999629349961781</v>
      </c>
      <c r="S101" s="12">
        <f>O101*100/G101</f>
        <v>0</v>
      </c>
    </row>
    <row r="102" spans="1:19" ht="13.9" customHeight="1">
      <c r="A102" s="3"/>
      <c r="B102" s="2" t="s">
        <v>94</v>
      </c>
      <c r="C102" s="33">
        <v>0</v>
      </c>
      <c r="D102" s="33">
        <v>0</v>
      </c>
      <c r="E102" s="33">
        <f>C102</f>
        <v>0</v>
      </c>
      <c r="F102" s="33">
        <v>0</v>
      </c>
      <c r="G102" s="33">
        <f t="shared" si="16"/>
        <v>0</v>
      </c>
      <c r="H102" s="31"/>
      <c r="I102" s="33">
        <v>0</v>
      </c>
      <c r="J102" s="33">
        <v>0</v>
      </c>
      <c r="K102" s="33">
        <f>E102</f>
        <v>0</v>
      </c>
      <c r="L102" s="33">
        <v>0</v>
      </c>
      <c r="M102" s="33">
        <f t="shared" si="17"/>
        <v>0</v>
      </c>
      <c r="N102" s="31"/>
      <c r="O102" s="33">
        <f t="shared" si="18"/>
        <v>0</v>
      </c>
      <c r="P102" s="46">
        <v>0</v>
      </c>
      <c r="R102" s="12"/>
      <c r="S102" s="12"/>
    </row>
    <row r="103" spans="1:19" ht="13.9" customHeight="1">
      <c r="A103" s="3"/>
      <c r="B103" s="2" t="s">
        <v>95</v>
      </c>
      <c r="C103" s="33">
        <v>17201.71</v>
      </c>
      <c r="D103" s="33">
        <v>0</v>
      </c>
      <c r="E103" s="33">
        <v>0</v>
      </c>
      <c r="F103" s="33">
        <v>0</v>
      </c>
      <c r="G103" s="33">
        <f t="shared" si="16"/>
        <v>17201.71</v>
      </c>
      <c r="H103" s="31"/>
      <c r="I103" s="33">
        <v>17201.71</v>
      </c>
      <c r="J103" s="33">
        <v>0</v>
      </c>
      <c r="K103" s="33">
        <v>0</v>
      </c>
      <c r="L103" s="33">
        <v>0</v>
      </c>
      <c r="M103" s="33">
        <f t="shared" si="17"/>
        <v>17201.71</v>
      </c>
      <c r="N103" s="31"/>
      <c r="O103" s="33">
        <f t="shared" si="18"/>
        <v>0</v>
      </c>
      <c r="P103" s="46">
        <v>0</v>
      </c>
      <c r="R103" s="12"/>
      <c r="S103" s="12"/>
    </row>
    <row r="104" spans="1:19" ht="13.9" customHeight="1">
      <c r="A104" s="3"/>
      <c r="B104" s="2" t="s">
        <v>96</v>
      </c>
      <c r="C104" s="33">
        <v>0</v>
      </c>
      <c r="D104" s="33">
        <v>0</v>
      </c>
      <c r="E104" s="33">
        <v>0</v>
      </c>
      <c r="F104" s="33">
        <v>0</v>
      </c>
      <c r="G104" s="33">
        <f t="shared" si="16"/>
        <v>0</v>
      </c>
      <c r="H104" s="31"/>
      <c r="I104" s="33">
        <v>0</v>
      </c>
      <c r="J104" s="33">
        <v>0</v>
      </c>
      <c r="K104" s="33">
        <v>0</v>
      </c>
      <c r="L104" s="33">
        <v>0</v>
      </c>
      <c r="M104" s="33">
        <f t="shared" si="17"/>
        <v>0</v>
      </c>
      <c r="N104" s="31"/>
      <c r="O104" s="33">
        <f t="shared" si="18"/>
        <v>0</v>
      </c>
      <c r="P104" s="46">
        <v>0</v>
      </c>
      <c r="R104" s="12"/>
      <c r="S104" s="12"/>
    </row>
    <row r="105" spans="1:19" ht="13.9" customHeight="1">
      <c r="A105" s="3"/>
      <c r="B105" s="2" t="s">
        <v>97</v>
      </c>
      <c r="C105" s="33">
        <v>115534.8</v>
      </c>
      <c r="D105" s="33">
        <v>0</v>
      </c>
      <c r="E105" s="33">
        <v>0</v>
      </c>
      <c r="F105" s="33">
        <v>0</v>
      </c>
      <c r="G105" s="33">
        <f t="shared" si="16"/>
        <v>115534.8</v>
      </c>
      <c r="H105" s="31"/>
      <c r="I105" s="33">
        <v>87436.800000000003</v>
      </c>
      <c r="J105" s="33">
        <v>2002</v>
      </c>
      <c r="K105" s="33">
        <v>0</v>
      </c>
      <c r="L105" s="33">
        <v>0</v>
      </c>
      <c r="M105" s="33">
        <f t="shared" si="17"/>
        <v>89438.8</v>
      </c>
      <c r="N105" s="31"/>
      <c r="O105" s="33">
        <f t="shared" si="18"/>
        <v>26096</v>
      </c>
      <c r="P105" s="46">
        <v>28</v>
      </c>
      <c r="R105" s="12">
        <f>J105*100/G105</f>
        <v>1.7328112395572588</v>
      </c>
      <c r="S105" s="12">
        <f>O105*100/G105</f>
        <v>22.587133919823291</v>
      </c>
    </row>
    <row r="106" spans="1:19" ht="13.9" customHeight="1">
      <c r="A106" s="3"/>
      <c r="B106" s="2" t="s">
        <v>98</v>
      </c>
      <c r="C106" s="33">
        <v>0</v>
      </c>
      <c r="D106" s="33">
        <v>0</v>
      </c>
      <c r="E106" s="33">
        <v>0</v>
      </c>
      <c r="F106" s="33">
        <v>0</v>
      </c>
      <c r="G106" s="33">
        <f t="shared" si="16"/>
        <v>0</v>
      </c>
      <c r="H106" s="31"/>
      <c r="I106" s="33">
        <v>0</v>
      </c>
      <c r="J106" s="33">
        <v>0</v>
      </c>
      <c r="K106" s="33">
        <v>0</v>
      </c>
      <c r="L106" s="33">
        <v>0</v>
      </c>
      <c r="M106" s="33">
        <f t="shared" si="17"/>
        <v>0</v>
      </c>
      <c r="N106" s="31"/>
      <c r="O106" s="33">
        <f t="shared" si="18"/>
        <v>0</v>
      </c>
      <c r="P106" s="46">
        <v>0</v>
      </c>
      <c r="R106" s="12"/>
      <c r="S106" s="12"/>
    </row>
    <row r="107" spans="1:19" ht="13.9" customHeight="1">
      <c r="A107" s="3"/>
      <c r="B107" s="2" t="s">
        <v>100</v>
      </c>
      <c r="C107" s="33">
        <f>SUM(C101:C106)</f>
        <v>201561.53999999998</v>
      </c>
      <c r="D107" s="33">
        <f>SUM(D101:D106)</f>
        <v>0</v>
      </c>
      <c r="E107" s="33">
        <f>SUM(E101:E106)</f>
        <v>0</v>
      </c>
      <c r="F107" s="33">
        <f>SUM(F101:F106)</f>
        <v>0</v>
      </c>
      <c r="G107" s="33">
        <f>SUM(G101:G106)</f>
        <v>201561.53999999998</v>
      </c>
      <c r="H107" s="31"/>
      <c r="I107" s="33">
        <f>SUM(I101:I106)</f>
        <v>173346.53999999998</v>
      </c>
      <c r="J107" s="33">
        <f>SUM(J101:J106)</f>
        <v>2119</v>
      </c>
      <c r="K107" s="33">
        <f>SUM(K101:K106)</f>
        <v>0</v>
      </c>
      <c r="L107" s="33">
        <f>SUM(L101:L106)</f>
        <v>0</v>
      </c>
      <c r="M107" s="33">
        <f>SUM(M101:M106)</f>
        <v>175465.53999999998</v>
      </c>
      <c r="N107" s="31"/>
      <c r="O107" s="33">
        <f>SUM(O101:O106)</f>
        <v>26096</v>
      </c>
      <c r="P107" s="46">
        <f>SUM(P101:P106)</f>
        <v>28</v>
      </c>
      <c r="R107" s="12">
        <f>J107*100/G107</f>
        <v>1.0512918287883692</v>
      </c>
      <c r="S107" s="12">
        <f>O107*100/G107</f>
        <v>12.946914376621653</v>
      </c>
    </row>
    <row r="108" spans="1:19" ht="7.5" customHeight="1">
      <c r="A108" s="3"/>
      <c r="B108" s="2"/>
      <c r="C108" s="35"/>
      <c r="D108" s="35"/>
      <c r="E108" s="35"/>
      <c r="F108" s="35"/>
      <c r="G108" s="35"/>
      <c r="H108" s="31"/>
      <c r="I108" s="35"/>
      <c r="J108" s="35"/>
      <c r="K108" s="35"/>
      <c r="L108" s="35"/>
      <c r="M108" s="35"/>
      <c r="N108" s="31"/>
      <c r="O108" s="35"/>
      <c r="P108" s="47"/>
      <c r="R108" s="12"/>
      <c r="S108" s="12"/>
    </row>
    <row r="109" spans="1:19" ht="13.9" customHeight="1">
      <c r="A109" s="3"/>
      <c r="B109" s="3"/>
      <c r="C109" s="29"/>
      <c r="D109" s="29"/>
      <c r="E109" s="29"/>
      <c r="F109" s="29"/>
      <c r="G109" s="29"/>
      <c r="H109" s="31"/>
      <c r="I109" s="29"/>
      <c r="J109" s="72"/>
      <c r="K109" s="29"/>
      <c r="L109" s="29"/>
      <c r="M109" s="29"/>
      <c r="N109" s="31"/>
      <c r="O109" s="29"/>
      <c r="P109" s="49"/>
      <c r="R109" s="3"/>
      <c r="S109" s="3"/>
    </row>
    <row r="110" spans="1:19" ht="13.9" customHeight="1">
      <c r="A110" s="3"/>
      <c r="B110" s="2" t="s">
        <v>101</v>
      </c>
      <c r="C110" s="35">
        <f>C88+C97+C107</f>
        <v>13849693.559999997</v>
      </c>
      <c r="D110" s="35">
        <f>D88+D97+D107</f>
        <v>1537517.72</v>
      </c>
      <c r="E110" s="35">
        <f>E88+E97+E107</f>
        <v>533376.97</v>
      </c>
      <c r="F110" s="35">
        <f>F88+F97+F107</f>
        <v>166000</v>
      </c>
      <c r="G110" s="35">
        <f>G88+G97+G107</f>
        <v>15019834.309999997</v>
      </c>
      <c r="H110" s="31"/>
      <c r="I110" s="35">
        <f>I88+I97+I107</f>
        <v>12164666.559999999</v>
      </c>
      <c r="J110" s="35">
        <f>J88+J97+J107</f>
        <v>351522.72</v>
      </c>
      <c r="K110" s="35">
        <f>K88+K97+K107</f>
        <v>533376.97</v>
      </c>
      <c r="L110" s="35">
        <f>L88+L97+L107</f>
        <v>0</v>
      </c>
      <c r="M110" s="35">
        <f>M88+M97+M107</f>
        <v>11982812.309999999</v>
      </c>
      <c r="N110" s="31"/>
      <c r="O110" s="35">
        <f>O88+O97+O107</f>
        <v>3037021.9999999991</v>
      </c>
      <c r="P110" s="47">
        <f>P88+P97+P107</f>
        <v>1685</v>
      </c>
      <c r="R110" s="14">
        <f>J110*100/G110</f>
        <v>2.3403901317736979</v>
      </c>
      <c r="S110" s="14">
        <f>O110*100/G110</f>
        <v>20.22007658218967</v>
      </c>
    </row>
    <row r="111" spans="1:19" ht="13.9" customHeight="1">
      <c r="A111" s="3"/>
      <c r="B111" s="3"/>
      <c r="C111" s="29"/>
      <c r="D111" s="29"/>
      <c r="E111" s="29"/>
      <c r="F111" s="29"/>
      <c r="G111" s="29"/>
      <c r="H111" s="31"/>
      <c r="I111" s="29"/>
      <c r="J111" s="29"/>
      <c r="K111" s="29"/>
      <c r="L111" s="29"/>
      <c r="M111" s="29"/>
      <c r="N111" s="31"/>
      <c r="O111" s="29"/>
      <c r="P111" s="49"/>
      <c r="R111" s="10"/>
      <c r="S111" s="10"/>
    </row>
    <row r="112" spans="1:19">
      <c r="A112" s="3"/>
      <c r="C112" s="29"/>
      <c r="D112" s="29"/>
      <c r="E112" s="30"/>
      <c r="F112" s="30"/>
      <c r="G112" s="30">
        <f>C110+D110-E110+F110</f>
        <v>15019834.309999997</v>
      </c>
      <c r="H112" s="31"/>
      <c r="I112" s="30"/>
      <c r="J112" s="30"/>
      <c r="K112" s="30"/>
      <c r="L112" s="30"/>
      <c r="M112" s="30">
        <f>I110+J110-K110+L110</f>
        <v>11982812.309999999</v>
      </c>
      <c r="N112" s="31"/>
      <c r="O112" s="30"/>
      <c r="P112" s="45"/>
      <c r="R112" s="3"/>
      <c r="S112" s="3"/>
    </row>
    <row r="113" spans="2:16">
      <c r="B113" s="15"/>
      <c r="C113" s="42"/>
      <c r="D113" s="42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52"/>
    </row>
    <row r="114" spans="2:16">
      <c r="B114" s="1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52"/>
    </row>
    <row r="115" spans="2:16">
      <c r="B115" s="13"/>
      <c r="C115" s="43"/>
      <c r="D115" s="43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52"/>
    </row>
    <row r="116" spans="2:16">
      <c r="C116" s="17"/>
      <c r="D116" s="16"/>
      <c r="P116" s="52"/>
    </row>
    <row r="117" spans="2:16">
      <c r="C117" s="17"/>
      <c r="D117" s="16"/>
      <c r="P117" s="52"/>
    </row>
    <row r="118" spans="2:16">
      <c r="C118" s="16"/>
      <c r="D118" s="16"/>
      <c r="P118" s="52"/>
    </row>
    <row r="119" spans="2:16">
      <c r="C119" s="16"/>
      <c r="D119" s="16"/>
      <c r="P119" s="52"/>
    </row>
    <row r="120" spans="2:16">
      <c r="C120" s="16"/>
      <c r="D120" s="16"/>
    </row>
    <row r="121" spans="2:16">
      <c r="C121" s="16"/>
      <c r="D121" s="16"/>
    </row>
    <row r="122" spans="2:16">
      <c r="B122" s="13"/>
      <c r="C122" s="16"/>
      <c r="D122" s="16"/>
    </row>
    <row r="123" spans="2:16">
      <c r="B123" s="13"/>
      <c r="C123" s="16"/>
      <c r="D123" s="16"/>
    </row>
    <row r="124" spans="2:16">
      <c r="B124" s="13"/>
      <c r="C124" s="16"/>
      <c r="D124" s="16"/>
    </row>
    <row r="125" spans="2:16">
      <c r="B125" s="13"/>
      <c r="C125" s="16"/>
      <c r="D125" s="16"/>
    </row>
    <row r="126" spans="2:16">
      <c r="B126" s="13"/>
      <c r="C126" s="16"/>
      <c r="D126" s="16"/>
    </row>
    <row r="127" spans="2:16">
      <c r="B127" s="13"/>
      <c r="C127" s="16"/>
      <c r="D127" s="16"/>
    </row>
    <row r="128" spans="2:16">
      <c r="B128" s="13"/>
      <c r="C128" s="16"/>
      <c r="D128" s="16"/>
    </row>
    <row r="129" spans="2:4">
      <c r="B129" s="13"/>
      <c r="C129" s="16"/>
      <c r="D129" s="16"/>
    </row>
    <row r="130" spans="2:4">
      <c r="B130" s="13"/>
      <c r="C130" s="16"/>
      <c r="D130" s="16"/>
    </row>
    <row r="131" spans="2:4">
      <c r="B131" s="13"/>
      <c r="C131" s="16"/>
      <c r="D131" s="16"/>
    </row>
    <row r="132" spans="2:4">
      <c r="B132" s="13"/>
      <c r="C132" s="16"/>
      <c r="D132" s="16"/>
    </row>
    <row r="133" spans="2:4">
      <c r="B133" s="13"/>
      <c r="C133" s="16"/>
      <c r="D133" s="16"/>
    </row>
    <row r="134" spans="2:4">
      <c r="B134" s="13"/>
      <c r="C134" s="16"/>
      <c r="D134" s="16"/>
    </row>
    <row r="135" spans="2:4">
      <c r="B135" s="13"/>
      <c r="C135" s="16"/>
      <c r="D135" s="16"/>
    </row>
    <row r="136" spans="2:4">
      <c r="B136" s="13"/>
      <c r="C136" s="16"/>
      <c r="D136" s="16"/>
    </row>
    <row r="137" spans="2:4">
      <c r="B137" s="13"/>
      <c r="C137" s="16"/>
      <c r="D137" s="16"/>
    </row>
    <row r="138" spans="2:4">
      <c r="B138" s="13"/>
      <c r="C138" s="16"/>
      <c r="D138" s="16"/>
    </row>
    <row r="139" spans="2:4">
      <c r="B139" s="13"/>
      <c r="C139" s="16"/>
      <c r="D139" s="16"/>
    </row>
    <row r="140" spans="2:4">
      <c r="B140" s="13"/>
      <c r="C140" s="16"/>
      <c r="D140" s="16"/>
    </row>
    <row r="141" spans="2:4">
      <c r="B141" s="13"/>
      <c r="C141" s="16"/>
      <c r="D141" s="16"/>
    </row>
    <row r="142" spans="2:4">
      <c r="B142" s="13"/>
      <c r="C142" s="16"/>
      <c r="D142" s="16"/>
    </row>
    <row r="143" spans="2:4">
      <c r="D143" s="16"/>
    </row>
    <row r="144" spans="2:4">
      <c r="D144" s="16"/>
    </row>
    <row r="145" spans="2:4">
      <c r="C145" s="16"/>
      <c r="D145" s="16"/>
    </row>
    <row r="152" spans="2:4">
      <c r="B152" s="15" t="s">
        <v>14</v>
      </c>
    </row>
    <row r="153" spans="2:4">
      <c r="B153" s="13"/>
    </row>
    <row r="156" spans="2:4">
      <c r="B156" s="13"/>
    </row>
    <row r="157" spans="2:4">
      <c r="B157" s="13"/>
    </row>
    <row r="158" spans="2:4">
      <c r="B158" s="13"/>
    </row>
    <row r="159" spans="2:4">
      <c r="B159" s="13"/>
    </row>
    <row r="160" spans="2:4">
      <c r="B160" s="13"/>
    </row>
    <row r="161" spans="2:2">
      <c r="B161" s="13"/>
    </row>
    <row r="162" spans="2:2">
      <c r="B162" s="13"/>
    </row>
    <row r="163" spans="2:2">
      <c r="B163" s="13"/>
    </row>
    <row r="164" spans="2:2">
      <c r="B164" s="13"/>
    </row>
    <row r="165" spans="2:2">
      <c r="B165" s="13"/>
    </row>
    <row r="166" spans="2:2">
      <c r="B166" s="13"/>
    </row>
    <row r="167" spans="2:2">
      <c r="B167" s="13"/>
    </row>
    <row r="168" spans="2:2">
      <c r="B168" s="13"/>
    </row>
    <row r="169" spans="2:2">
      <c r="B169" s="13"/>
    </row>
    <row r="170" spans="2:2">
      <c r="B170" s="13"/>
    </row>
    <row r="171" spans="2:2">
      <c r="B171" s="13"/>
    </row>
    <row r="172" spans="2:2">
      <c r="B172" s="13"/>
    </row>
    <row r="173" spans="2:2">
      <c r="B173" s="13"/>
    </row>
    <row r="174" spans="2:2">
      <c r="B174" s="13"/>
    </row>
    <row r="175" spans="2:2">
      <c r="B175" s="13"/>
    </row>
    <row r="176" spans="2:2">
      <c r="B176" s="13"/>
    </row>
    <row r="177" spans="2:4">
      <c r="B177" s="13"/>
    </row>
    <row r="178" spans="2:4">
      <c r="B178" s="13"/>
    </row>
    <row r="179" spans="2:4">
      <c r="B179" s="13"/>
    </row>
    <row r="180" spans="2:4">
      <c r="B180" s="13"/>
    </row>
    <row r="181" spans="2:4">
      <c r="B181" s="13"/>
    </row>
    <row r="182" spans="2:4">
      <c r="B182" s="13"/>
    </row>
    <row r="183" spans="2:4">
      <c r="B183" s="13"/>
    </row>
    <row r="184" spans="2:4">
      <c r="B184" s="13"/>
    </row>
    <row r="185" spans="2:4">
      <c r="B185" s="13"/>
    </row>
    <row r="186" spans="2:4">
      <c r="B186" s="13"/>
      <c r="C186" s="15" t="s">
        <v>102</v>
      </c>
      <c r="D186" s="15" t="s">
        <v>102</v>
      </c>
    </row>
    <row r="512" spans="2:19">
      <c r="B512" s="13"/>
      <c r="C512" s="16"/>
      <c r="D512" s="16"/>
      <c r="E512" s="16"/>
      <c r="G512" s="16"/>
      <c r="I512" s="16"/>
      <c r="J512" s="16"/>
      <c r="K512" s="16"/>
      <c r="L512" s="16"/>
      <c r="M512" s="16"/>
      <c r="O512" s="16"/>
      <c r="P512" s="16"/>
      <c r="R512" s="16"/>
      <c r="S512" s="16"/>
    </row>
    <row r="513" spans="2:60">
      <c r="B513" s="13"/>
      <c r="C513" s="16"/>
      <c r="D513" s="16"/>
      <c r="E513" s="16"/>
      <c r="G513" s="16"/>
      <c r="I513" s="16"/>
      <c r="J513" s="16"/>
      <c r="K513" s="16"/>
      <c r="L513" s="16"/>
      <c r="M513" s="16"/>
      <c r="O513" s="16"/>
      <c r="P513" s="16"/>
      <c r="R513" s="16"/>
      <c r="S513" s="16"/>
    </row>
    <row r="514" spans="2:60">
      <c r="B514" s="13"/>
      <c r="C514" s="16"/>
      <c r="D514" s="16"/>
      <c r="E514" s="16"/>
      <c r="G514" s="16"/>
      <c r="I514" s="16"/>
      <c r="J514" s="16"/>
      <c r="K514" s="16"/>
      <c r="L514" s="16"/>
      <c r="M514" s="16"/>
      <c r="O514" s="16"/>
      <c r="P514" s="16"/>
      <c r="R514" s="16"/>
      <c r="S514" s="16"/>
      <c r="BB514" s="13"/>
      <c r="BC514" s="13"/>
      <c r="BD514" s="13"/>
      <c r="BE514" s="13" t="s">
        <v>103</v>
      </c>
      <c r="BF514" s="13"/>
      <c r="BG514" s="13"/>
      <c r="BH514" s="13"/>
    </row>
    <row r="515" spans="2:60">
      <c r="B515" s="13"/>
      <c r="C515" s="16"/>
      <c r="D515" s="16"/>
      <c r="E515" s="16"/>
      <c r="G515" s="16"/>
      <c r="I515" s="16"/>
      <c r="J515" s="16"/>
      <c r="K515" s="16"/>
      <c r="L515" s="16"/>
      <c r="M515" s="16"/>
      <c r="O515" s="16"/>
      <c r="P515" s="16"/>
      <c r="R515" s="16"/>
      <c r="S515" s="16"/>
    </row>
    <row r="516" spans="2:60">
      <c r="B516" s="13"/>
      <c r="C516" s="16"/>
      <c r="D516" s="16"/>
      <c r="E516" s="16"/>
      <c r="G516" s="16"/>
      <c r="I516" s="16"/>
      <c r="J516" s="16"/>
      <c r="K516" s="16"/>
      <c r="L516" s="16"/>
      <c r="M516" s="16"/>
      <c r="O516" s="16"/>
      <c r="P516" s="16"/>
      <c r="R516" s="16"/>
      <c r="S516" s="16"/>
    </row>
    <row r="517" spans="2:60">
      <c r="B517" s="13"/>
      <c r="C517" s="16"/>
      <c r="D517" s="16"/>
      <c r="E517" s="16"/>
      <c r="G517" s="16"/>
      <c r="I517" s="16"/>
      <c r="J517" s="16"/>
      <c r="K517" s="16"/>
      <c r="L517" s="16"/>
      <c r="M517" s="16"/>
      <c r="O517" s="16"/>
      <c r="P517" s="16"/>
      <c r="R517" s="16"/>
      <c r="S517" s="16"/>
    </row>
    <row r="518" spans="2:60">
      <c r="B518" s="13"/>
      <c r="C518" s="16"/>
      <c r="D518" s="16"/>
      <c r="E518" s="16"/>
      <c r="G518" s="16"/>
      <c r="I518" s="16"/>
      <c r="J518" s="16"/>
      <c r="K518" s="16"/>
      <c r="L518" s="16"/>
      <c r="M518" s="16"/>
      <c r="O518" s="16"/>
      <c r="P518" s="16"/>
      <c r="R518" s="16"/>
      <c r="S518" s="16"/>
    </row>
    <row r="519" spans="2:60">
      <c r="B519" s="13"/>
      <c r="C519" s="16"/>
      <c r="D519" s="16"/>
      <c r="E519" s="16"/>
      <c r="G519" s="16"/>
      <c r="I519" s="16"/>
      <c r="J519" s="16"/>
      <c r="K519" s="16"/>
      <c r="L519" s="16"/>
      <c r="M519" s="16"/>
      <c r="O519" s="16"/>
      <c r="P519" s="16"/>
      <c r="R519" s="16"/>
      <c r="S519" s="16"/>
    </row>
    <row r="520" spans="2:60">
      <c r="B520" s="13"/>
      <c r="C520" s="16"/>
      <c r="D520" s="16"/>
      <c r="E520" s="16"/>
      <c r="G520" s="16"/>
      <c r="I520" s="16"/>
      <c r="J520" s="16"/>
      <c r="K520" s="16"/>
      <c r="L520" s="16"/>
      <c r="M520" s="16"/>
      <c r="O520" s="16"/>
      <c r="P520" s="16"/>
      <c r="R520" s="16"/>
      <c r="S520" s="16"/>
    </row>
    <row r="521" spans="2:60">
      <c r="B521" s="13"/>
      <c r="C521" s="16"/>
      <c r="D521" s="16"/>
      <c r="E521" s="16"/>
      <c r="G521" s="16"/>
      <c r="I521" s="16"/>
      <c r="J521" s="16"/>
      <c r="K521" s="16"/>
      <c r="L521" s="16"/>
      <c r="M521" s="16"/>
      <c r="O521" s="16"/>
      <c r="P521" s="16"/>
      <c r="R521" s="16"/>
      <c r="S521" s="16"/>
      <c r="BB521" s="13"/>
      <c r="BC521" s="13"/>
      <c r="BD521" s="13"/>
      <c r="BE521" s="13"/>
      <c r="BF521" s="13"/>
      <c r="BG521" s="13"/>
      <c r="BH521" s="13"/>
    </row>
    <row r="522" spans="2:60">
      <c r="B522" s="13"/>
      <c r="C522" s="16"/>
      <c r="D522" s="16"/>
      <c r="E522" s="16"/>
      <c r="G522" s="16"/>
      <c r="I522" s="16"/>
      <c r="J522" s="16"/>
      <c r="K522" s="16"/>
      <c r="L522" s="16"/>
      <c r="M522" s="16"/>
      <c r="O522" s="16"/>
      <c r="P522" s="16"/>
      <c r="R522" s="16"/>
      <c r="S522" s="16"/>
      <c r="BB522" s="13"/>
      <c r="BC522" s="13"/>
      <c r="BD522" s="13"/>
      <c r="BE522" s="13"/>
      <c r="BF522" s="13"/>
      <c r="BG522" s="13"/>
      <c r="BH522" s="13"/>
    </row>
    <row r="523" spans="2:60">
      <c r="B523" s="13"/>
      <c r="C523" s="16"/>
      <c r="D523" s="16"/>
      <c r="E523" s="16"/>
      <c r="G523" s="16"/>
      <c r="I523" s="16"/>
      <c r="J523" s="16"/>
      <c r="K523" s="16"/>
      <c r="L523" s="16"/>
      <c r="M523" s="16"/>
      <c r="O523" s="16"/>
      <c r="P523" s="16"/>
      <c r="R523" s="16"/>
      <c r="S523" s="16"/>
      <c r="BB523" s="13"/>
      <c r="BC523" s="13"/>
      <c r="BD523" s="13"/>
      <c r="BE523" s="13"/>
      <c r="BF523" s="13"/>
      <c r="BG523" s="13"/>
      <c r="BH523" s="13"/>
    </row>
    <row r="524" spans="2:60">
      <c r="B524" s="13"/>
      <c r="C524" s="16"/>
      <c r="D524" s="16"/>
      <c r="E524" s="16"/>
      <c r="G524" s="16"/>
      <c r="I524" s="16"/>
      <c r="J524" s="16"/>
      <c r="K524" s="16"/>
      <c r="L524" s="16"/>
      <c r="M524" s="16"/>
      <c r="O524" s="16"/>
      <c r="P524" s="16"/>
      <c r="R524" s="16"/>
      <c r="S524" s="16"/>
    </row>
    <row r="525" spans="2:60">
      <c r="B525" s="13"/>
      <c r="C525" s="16"/>
      <c r="D525" s="16"/>
      <c r="E525" s="16"/>
      <c r="G525" s="16"/>
      <c r="I525" s="16"/>
      <c r="J525" s="16"/>
      <c r="K525" s="16"/>
      <c r="L525" s="16"/>
      <c r="M525" s="16"/>
      <c r="O525" s="16"/>
      <c r="P525" s="16"/>
      <c r="R525" s="16"/>
      <c r="S525" s="16"/>
    </row>
    <row r="526" spans="2:60">
      <c r="B526" s="13"/>
      <c r="C526" s="16"/>
      <c r="D526" s="16"/>
      <c r="E526" s="16"/>
      <c r="G526" s="16"/>
      <c r="I526" s="16"/>
      <c r="J526" s="16"/>
      <c r="K526" s="16"/>
      <c r="L526" s="16"/>
      <c r="M526" s="16"/>
      <c r="O526" s="16"/>
      <c r="P526" s="16"/>
      <c r="R526" s="16"/>
      <c r="S526" s="16"/>
    </row>
    <row r="527" spans="2:60">
      <c r="B527" s="13"/>
      <c r="C527" s="16"/>
      <c r="D527" s="16"/>
      <c r="E527" s="16"/>
      <c r="G527" s="16"/>
      <c r="I527" s="16"/>
      <c r="J527" s="16"/>
      <c r="K527" s="16"/>
      <c r="L527" s="16"/>
      <c r="M527" s="16"/>
      <c r="O527" s="16"/>
      <c r="P527" s="16"/>
      <c r="R527" s="16"/>
      <c r="S527" s="16"/>
    </row>
    <row r="528" spans="2:60">
      <c r="B528" s="13"/>
      <c r="C528" s="16"/>
      <c r="D528" s="16"/>
      <c r="E528" s="16"/>
      <c r="G528" s="16"/>
      <c r="I528" s="16"/>
      <c r="J528" s="16"/>
      <c r="K528" s="16"/>
      <c r="L528" s="16"/>
      <c r="M528" s="16"/>
      <c r="O528" s="16"/>
      <c r="P528" s="16"/>
      <c r="R528" s="16"/>
      <c r="S528" s="16"/>
    </row>
    <row r="537" spans="2:60">
      <c r="B537" s="13"/>
      <c r="C537" s="16"/>
      <c r="D537" s="16"/>
      <c r="E537" s="16"/>
      <c r="G537" s="16"/>
      <c r="I537" s="16"/>
      <c r="J537" s="16"/>
      <c r="K537" s="16"/>
      <c r="L537" s="16"/>
      <c r="M537" s="16"/>
      <c r="O537" s="16"/>
      <c r="P537" s="16"/>
      <c r="BB537" s="13" t="s">
        <v>104</v>
      </c>
      <c r="BC537" s="13"/>
      <c r="BD537" s="13"/>
      <c r="BE537" s="13"/>
      <c r="BF537" s="13"/>
      <c r="BG537" s="13"/>
      <c r="BH537" s="13"/>
    </row>
    <row r="538" spans="2:60">
      <c r="B538" s="13"/>
      <c r="C538" s="16"/>
      <c r="D538" s="16"/>
      <c r="E538" s="16"/>
      <c r="G538" s="16"/>
      <c r="I538" s="16"/>
      <c r="J538" s="16"/>
      <c r="K538" s="16"/>
      <c r="L538" s="16"/>
      <c r="M538" s="16"/>
      <c r="O538" s="16"/>
      <c r="P538" s="16"/>
      <c r="BB538" s="13" t="s">
        <v>105</v>
      </c>
      <c r="BC538" s="13"/>
      <c r="BD538" s="13"/>
      <c r="BE538" s="13"/>
      <c r="BF538" s="13"/>
      <c r="BG538" s="13"/>
      <c r="BH538" s="13"/>
    </row>
    <row r="539" spans="2:60">
      <c r="B539" s="13"/>
      <c r="C539" s="16"/>
      <c r="D539" s="16"/>
      <c r="E539" s="16"/>
      <c r="G539" s="16"/>
      <c r="I539" s="16"/>
      <c r="J539" s="16"/>
      <c r="K539" s="16"/>
      <c r="L539" s="16"/>
      <c r="M539" s="16"/>
      <c r="O539" s="16"/>
      <c r="P539" s="16"/>
      <c r="BB539" s="13"/>
      <c r="BC539" s="13"/>
      <c r="BD539" s="13"/>
      <c r="BE539" s="13"/>
      <c r="BF539" s="13"/>
      <c r="BG539" s="13"/>
      <c r="BH539" s="13"/>
    </row>
    <row r="540" spans="2:60">
      <c r="B540" s="13"/>
      <c r="C540" s="16"/>
      <c r="D540" s="16"/>
      <c r="E540" s="16"/>
      <c r="G540" s="16"/>
      <c r="I540" s="16"/>
      <c r="J540" s="16"/>
      <c r="K540" s="16"/>
      <c r="L540" s="16"/>
      <c r="M540" s="16"/>
      <c r="O540" s="16"/>
      <c r="P540" s="16"/>
      <c r="BB540" s="13"/>
      <c r="BC540" s="13"/>
      <c r="BD540" s="13"/>
      <c r="BE540" s="13"/>
      <c r="BF540" s="13"/>
      <c r="BG540" s="13"/>
      <c r="BH540" s="13"/>
    </row>
    <row r="546" spans="2:60">
      <c r="B546" s="13"/>
      <c r="C546" s="16"/>
      <c r="D546" s="16"/>
      <c r="E546" s="16"/>
      <c r="G546" s="16"/>
      <c r="I546" s="16"/>
      <c r="J546" s="16"/>
      <c r="K546" s="16"/>
      <c r="L546" s="16"/>
      <c r="M546" s="16"/>
      <c r="O546" s="16"/>
      <c r="P546" s="16"/>
      <c r="BB546" s="13" t="s">
        <v>106</v>
      </c>
      <c r="BC546" s="13"/>
      <c r="BD546" s="13"/>
      <c r="BE546" s="13"/>
      <c r="BF546" s="13"/>
      <c r="BG546" s="13"/>
      <c r="BH546" s="13"/>
    </row>
    <row r="547" spans="2:60">
      <c r="B547" s="13"/>
      <c r="C547" s="16"/>
      <c r="D547" s="16"/>
      <c r="E547" s="16"/>
      <c r="G547" s="16"/>
      <c r="I547" s="16"/>
      <c r="J547" s="16"/>
      <c r="K547" s="16"/>
      <c r="L547" s="16"/>
      <c r="M547" s="16"/>
      <c r="O547" s="16"/>
      <c r="P547" s="16"/>
      <c r="BB547" s="13" t="s">
        <v>107</v>
      </c>
      <c r="BC547" s="13"/>
      <c r="BD547" s="13"/>
      <c r="BE547" s="13"/>
      <c r="BF547" s="13"/>
      <c r="BG547" s="13"/>
      <c r="BH547" s="13"/>
    </row>
    <row r="548" spans="2:60">
      <c r="B548" s="13"/>
      <c r="C548" s="16"/>
      <c r="D548" s="16"/>
      <c r="E548" s="16"/>
      <c r="G548" s="16"/>
      <c r="I548" s="16"/>
      <c r="J548" s="16"/>
      <c r="K548" s="16"/>
      <c r="L548" s="16"/>
      <c r="M548" s="16"/>
      <c r="O548" s="16"/>
      <c r="P548" s="16"/>
      <c r="BB548" s="13" t="s">
        <v>108</v>
      </c>
      <c r="BC548" s="13"/>
      <c r="BD548" s="13"/>
      <c r="BE548" s="13"/>
      <c r="BF548" s="13"/>
      <c r="BG548" s="13"/>
      <c r="BH548" s="13"/>
    </row>
    <row r="549" spans="2:60">
      <c r="B549" s="13"/>
      <c r="BB549" s="13" t="s">
        <v>109</v>
      </c>
      <c r="BC549" s="13"/>
      <c r="BD549" s="13"/>
      <c r="BE549" s="13"/>
      <c r="BF549" s="13"/>
      <c r="BG549" s="13"/>
      <c r="BH549" s="13"/>
    </row>
    <row r="550" spans="2:60">
      <c r="B550" s="13"/>
      <c r="C550" s="16"/>
      <c r="D550" s="16"/>
      <c r="E550" s="16"/>
      <c r="G550" s="16"/>
      <c r="I550" s="16"/>
      <c r="J550" s="16"/>
      <c r="K550" s="16"/>
      <c r="L550" s="16"/>
      <c r="M550" s="16"/>
      <c r="O550" s="16"/>
      <c r="P550" s="16"/>
      <c r="BB550" s="13"/>
      <c r="BC550" s="13"/>
      <c r="BD550" s="13"/>
      <c r="BE550" s="13"/>
      <c r="BF550" s="13"/>
      <c r="BG550" s="13"/>
      <c r="BH550" s="13"/>
    </row>
  </sheetData>
  <phoneticPr fontId="0" type="noConversion"/>
  <pageMargins left="0.55118110236220474" right="0.35433070866141736" top="0.9055118110236221" bottom="0.31496062992125984" header="0.51181102362204722" footer="0.51181102362204722"/>
  <pageSetup paperSize="9" scale="62" fitToHeight="0" orientation="landscape" horizontalDpi="300" verticalDpi="300" r:id="rId1"/>
  <headerFooter alignWithMargins="0"/>
  <rowBreaks count="1" manualBreakCount="1">
    <brk id="56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Bilanz</vt:lpstr>
      <vt:lpstr>GuV</vt:lpstr>
      <vt:lpstr>Anlagen</vt:lpstr>
      <vt:lpstr>A</vt:lpstr>
      <vt:lpstr>BACH</vt:lpstr>
      <vt:lpstr>Anlagen!Druckbereich</vt:lpstr>
      <vt:lpstr>GuV!Druckbereich</vt:lpstr>
      <vt:lpstr>FB17_</vt:lpstr>
      <vt:lpstr>ß</vt:lpstr>
      <vt:lpstr>SUMME</vt:lpstr>
    </vt:vector>
  </TitlesOfParts>
  <Company>Deutsche Revision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 Deutsche Revision</dc:creator>
  <cp:lastModifiedBy>a.winzig-heilig</cp:lastModifiedBy>
  <cp:lastPrinted>2011-08-07T08:03:01Z</cp:lastPrinted>
  <dcterms:created xsi:type="dcterms:W3CDTF">1999-10-01T13:53:14Z</dcterms:created>
  <dcterms:modified xsi:type="dcterms:W3CDTF">2011-08-07T08:10:14Z</dcterms:modified>
</cp:coreProperties>
</file>