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0" windowWidth="8532" windowHeight="8076" tabRatio="505" activeTab="0"/>
  </bookViews>
  <sheets>
    <sheet name="Deckblatt" sheetId="1" r:id="rId1"/>
    <sheet name="Liste 1a)" sheetId="2" r:id="rId2"/>
    <sheet name="Liste 1b)" sheetId="3" r:id="rId3"/>
    <sheet name="Liste 2" sheetId="4" r:id="rId4"/>
  </sheets>
  <definedNames>
    <definedName name="_xlnm.Print_Titles" localSheetId="1">'Liste 1a)'!$5:$8</definedName>
    <definedName name="_xlnm.Print_Titles" localSheetId="2">'Liste 1b)'!$5:$8</definedName>
    <definedName name="_xlnm.Print_Titles" localSheetId="3">'Liste 2'!$5:$5</definedName>
    <definedName name="gez" localSheetId="3">'Liste 2'!#REF!</definedName>
    <definedName name="SbUnterschrift" localSheetId="3">'Liste 2'!#REF!</definedName>
  </definedNames>
  <calcPr fullCalcOnLoad="1"/>
</workbook>
</file>

<file path=xl/comments4.xml><?xml version="1.0" encoding="utf-8"?>
<comments xmlns="http://schemas.openxmlformats.org/spreadsheetml/2006/main">
  <authors>
    <author>u230345</author>
    <author>u510071</author>
  </authors>
  <commentList>
    <comment ref="R5" authorId="0">
      <text>
        <r>
          <rPr>
            <b/>
            <sz val="8"/>
            <rFont val="Tahoma"/>
            <family val="2"/>
          </rPr>
          <t>u230345:</t>
        </r>
        <r>
          <rPr>
            <sz val="8"/>
            <rFont val="Tahoma"/>
            <family val="2"/>
          </rPr>
          <t xml:space="preserve">
Zahlen basieren auf Schreiben 51-00-12 vom 18.02.2011</t>
        </r>
      </text>
    </comment>
    <comment ref="R7" authorId="0">
      <text>
        <r>
          <rPr>
            <b/>
            <sz val="8"/>
            <rFont val="Tahoma"/>
            <family val="2"/>
          </rPr>
          <t>u230345:</t>
        </r>
        <r>
          <rPr>
            <sz val="8"/>
            <rFont val="Tahoma"/>
            <family val="2"/>
          </rPr>
          <t xml:space="preserve">
100.000 für 51
20.000 für Schule f. Kranke</t>
        </r>
      </text>
    </comment>
    <comment ref="P7" authorId="1">
      <text>
        <r>
          <rPr>
            <b/>
            <sz val="10"/>
            <rFont val="Tahoma"/>
            <family val="2"/>
          </rPr>
          <t>u510071:</t>
        </r>
        <r>
          <rPr>
            <sz val="10"/>
            <rFont val="Tahoma"/>
            <family val="2"/>
          </rPr>
          <t xml:space="preserve">
geschätzte Angabe von Herrn Hofmann. Kosten werden derzeit ermittelt.</t>
        </r>
      </text>
    </comment>
    <comment ref="P8" authorId="1">
      <text>
        <r>
          <rPr>
            <b/>
            <sz val="10"/>
            <rFont val="Tahoma"/>
            <family val="2"/>
          </rPr>
          <t>u510071:</t>
        </r>
        <r>
          <rPr>
            <sz val="10"/>
            <rFont val="Tahoma"/>
            <family val="2"/>
          </rPr>
          <t xml:space="preserve">
Kostenannahme von 51-00-12</t>
        </r>
      </text>
    </comment>
  </commentList>
</comments>
</file>

<file path=xl/sharedStrings.xml><?xml version="1.0" encoding="utf-8"?>
<sst xmlns="http://schemas.openxmlformats.org/spreadsheetml/2006/main" count="346" uniqueCount="278">
  <si>
    <t>0 bis 3</t>
  </si>
  <si>
    <t>3 bis 6</t>
  </si>
  <si>
    <t>6 bis 12</t>
  </si>
  <si>
    <t>Angaben zu den Plätzen</t>
  </si>
  <si>
    <t>Neu</t>
  </si>
  <si>
    <t>Bisher</t>
  </si>
  <si>
    <t>6 Std.</t>
  </si>
  <si>
    <t xml:space="preserve"> 8 Std.</t>
  </si>
  <si>
    <t xml:space="preserve"> 6 Std.</t>
  </si>
  <si>
    <t>8 Std.</t>
  </si>
  <si>
    <t>Bereich</t>
  </si>
  <si>
    <t>Stadt-bezirk</t>
  </si>
  <si>
    <t>Vorhaben</t>
  </si>
  <si>
    <t xml:space="preserve">
Investionskosten</t>
  </si>
  <si>
    <t>West</t>
  </si>
  <si>
    <t>gesamt Personal/ Sachkosten jährl.</t>
  </si>
  <si>
    <t>Gesamt Investitions-kosten</t>
  </si>
  <si>
    <t>Personal-kosten 2013</t>
  </si>
  <si>
    <t>Sachkosten 2013</t>
  </si>
  <si>
    <t>Personal/ Sachkosten 2013</t>
  </si>
  <si>
    <t>Personal-kosten 2014</t>
  </si>
  <si>
    <t>Sachkosten 2014</t>
  </si>
  <si>
    <t>Personal/ Sachkosten 2014</t>
  </si>
  <si>
    <t>Stadtbezirk</t>
  </si>
  <si>
    <t xml:space="preserve"> Umsetz-ung ab</t>
  </si>
  <si>
    <t>Ein-nahmen 2013</t>
  </si>
  <si>
    <t>Ein-nahmen 2014</t>
  </si>
  <si>
    <t>Personal-kosten 2015</t>
  </si>
  <si>
    <t>Sachkosten 2015</t>
  </si>
  <si>
    <t>Personal/ Sachkosten 2015</t>
  </si>
  <si>
    <t>51-00-11
Personal-kosten jährl.</t>
  </si>
  <si>
    <t>51-00-11
Stellen-bedarf</t>
  </si>
  <si>
    <t>51-00-14
Ein-nahmen jährlich</t>
  </si>
  <si>
    <t>Vorhaben / Antrag
Früh-/ Spätbetreuung</t>
  </si>
  <si>
    <t>51-00-14
Sach-
kosten jährl.</t>
  </si>
  <si>
    <t>Anzahl der Kinder unter 3 J. mit Bedarf längerer Betreuung</t>
  </si>
  <si>
    <t>Anzahl der Kinder 
3 bis 6 J. mit Bedarf längerer Betreuung</t>
  </si>
  <si>
    <t>Anzahl der Kinder 
6 bis12 J. mit Bedarf längerer Betreuung</t>
  </si>
  <si>
    <t>Summe Früh-/Spätöffnungen</t>
  </si>
  <si>
    <t>Investitionskosten 2013</t>
  </si>
  <si>
    <t>Investitionskosten 2014</t>
  </si>
  <si>
    <t>Zuffenhausen</t>
  </si>
  <si>
    <t>Freiberg</t>
  </si>
  <si>
    <t>Neugereut</t>
  </si>
  <si>
    <t>Stammheim</t>
  </si>
  <si>
    <t>Münster</t>
  </si>
  <si>
    <t>Bad-Cannstatt</t>
  </si>
  <si>
    <t>Burgholzhof</t>
  </si>
  <si>
    <t>Obertürkheim</t>
  </si>
  <si>
    <t>Angebotsumstellung 1 Gruppe VÖ 3-6 auf GT 3-6</t>
  </si>
  <si>
    <t>Angebotsumstellung 1 Gruppe VÖ  0-3 auf GT 0-3</t>
  </si>
  <si>
    <t>Hedelfingen</t>
  </si>
  <si>
    <t>Angebotsumstellung 1 Gruppe Hort auf GT 3-14</t>
  </si>
  <si>
    <t>keine</t>
  </si>
  <si>
    <t>1 x Frühdienst neu</t>
  </si>
  <si>
    <t>1x Spätdienst neu (bis 16:30)</t>
  </si>
  <si>
    <t>Nord</t>
  </si>
  <si>
    <t>Ost</t>
  </si>
  <si>
    <t>Neutwirtshaus</t>
  </si>
  <si>
    <t xml:space="preserve">23 Kinder                    1 zusätzlicher Spätdienst für 2 Stunden     </t>
  </si>
  <si>
    <t>neu 2 Stunden Spätdienst</t>
  </si>
  <si>
    <t>1 zusätzliche Gruppe 0-3</t>
  </si>
  <si>
    <t>Feuerbach</t>
  </si>
  <si>
    <t>Botnang</t>
  </si>
  <si>
    <t>2x Frühdienst vorhanden</t>
  </si>
  <si>
    <t>Weilimdorf</t>
  </si>
  <si>
    <t>Hausen</t>
  </si>
  <si>
    <t>Zusätzlich 10 Plätze Hort für ein Jahr</t>
  </si>
  <si>
    <t>Sillenbuch</t>
  </si>
  <si>
    <t>12-15 Kinder               
1 zusätzlicher Frühdienst für 1 Stunde</t>
  </si>
  <si>
    <t>BC</t>
  </si>
  <si>
    <t>Giebel</t>
  </si>
  <si>
    <t>Fasanenplatz 1</t>
  </si>
  <si>
    <t>Tunzhofer Straße</t>
  </si>
  <si>
    <t>Container Taubenheimstr.</t>
  </si>
  <si>
    <t>Prio
51</t>
  </si>
  <si>
    <t>Prio
23</t>
  </si>
  <si>
    <t>Bemerkung</t>
  </si>
  <si>
    <t>WE</t>
  </si>
  <si>
    <t>GRDrs</t>
  </si>
  <si>
    <t>Gebäude</t>
  </si>
  <si>
    <t>Stadtbezirk / Stadtteil</t>
  </si>
  <si>
    <t>Maßnahme</t>
  </si>
  <si>
    <t>mögliche 
Bauzeit</t>
  </si>
  <si>
    <t>zusätz-
liche 
Gruppen</t>
  </si>
  <si>
    <t>Angebots-form der Gruppen</t>
  </si>
  <si>
    <t>davon Plätze 0-3J.</t>
  </si>
  <si>
    <t>davon Plätze 3-6J.</t>
  </si>
  <si>
    <t>davon Plätze 6-12J.</t>
  </si>
  <si>
    <t>Summe investive Kosten 
(Amt 23 und 51)</t>
  </si>
  <si>
    <t>Investive Kosten
2012</t>
  </si>
  <si>
    <t>Investive Kosten
2013</t>
  </si>
  <si>
    <t>Investive Kosten
2014</t>
  </si>
  <si>
    <t>Investive Kosten
2015</t>
  </si>
  <si>
    <t>Investive Kosten
2016</t>
  </si>
  <si>
    <t>Ausweich-
quartier
erforder-
lich?</t>
  </si>
  <si>
    <t>Baukosten 
Ausweich-
quartier
23</t>
  </si>
  <si>
    <t>Anmietkosten, Summe für Dauer der Anmietung
AQ (geschätzt) 23</t>
  </si>
  <si>
    <t>Umzugs-
kosten 
gesamt</t>
  </si>
  <si>
    <t>Kosten Bauzeit
2012</t>
  </si>
  <si>
    <t>Kosten Bauzeit
2013</t>
  </si>
  <si>
    <t>Kosten Bauzeit
2014</t>
  </si>
  <si>
    <t>Kosten Bauzeit
2015</t>
  </si>
  <si>
    <t>m²
Bestands-
fläche</t>
  </si>
  <si>
    <t>m²
(Mehr-fläche)</t>
  </si>
  <si>
    <t>m²
(Gesamt-fläche)</t>
  </si>
  <si>
    <t>Reinigungs-
kosten ab Inbetrieb-
nahme
(jährlich) 23</t>
  </si>
  <si>
    <t>sonst. 
Betriebs-
kosten ab Inbetrieb-nahme 
(jährlich) 23</t>
  </si>
  <si>
    <t>BU
ab Inbetrieb-nahme 
(jährlich) 23</t>
  </si>
  <si>
    <t>externe Anmiet-kosten jährlich
(geschätzt) 23</t>
  </si>
  <si>
    <t>Afa 
(23)</t>
  </si>
  <si>
    <t>kalk. Zinsen
(23)</t>
  </si>
  <si>
    <t>Unterhalt Spielgeräte (jährlich) 51</t>
  </si>
  <si>
    <t>Personal-kosten
(jährlich) 51</t>
  </si>
  <si>
    <t>Sach-kosten
(jährlich) 51</t>
  </si>
  <si>
    <t>Afa 
(51)</t>
  </si>
  <si>
    <t>kalk. Zinsen
(51)</t>
  </si>
  <si>
    <t>Stellen-bedarf
(Amt 51)</t>
  </si>
  <si>
    <t>Einnahmen jährl. 
Amt 51</t>
  </si>
  <si>
    <t>Zu erwartende Bundes-zuschüsse</t>
  </si>
  <si>
    <t>Bismarckstraße 3 / Container o. Villa Elisa</t>
  </si>
  <si>
    <t>Einbau in Wohngebäude durch Investor</t>
  </si>
  <si>
    <t>2 x GT 0-3</t>
  </si>
  <si>
    <t>bereits in AV enthalten</t>
  </si>
  <si>
    <t>Ausweichquartier für Bismarkstr. 6</t>
  </si>
  <si>
    <t>Sanierung und Erweiterung Olgakrippe, Freier Träger:
Raumprogr.-Änderung</t>
  </si>
  <si>
    <t>Plieningen</t>
  </si>
  <si>
    <t>Engelberg/Lurchweg
(Investor SWSG)</t>
  </si>
  <si>
    <t>Cannstatter Pforte
(Investor Ebner)</t>
  </si>
  <si>
    <r>
      <t>Zusätzlich</t>
    </r>
    <r>
      <rPr>
        <sz val="9"/>
        <rFont val="Arial"/>
        <family val="2"/>
      </rPr>
      <t xml:space="preserve"> 10 Pl. GT 3-6J.</t>
    </r>
  </si>
  <si>
    <t>Prio 1 
ab Jan. 13</t>
  </si>
  <si>
    <t>Summe
Personal/ Sachkosten 2013</t>
  </si>
  <si>
    <t>Summe 
Personal/ Sachkosten 2014</t>
  </si>
  <si>
    <t>Prio 2 --&gt; zu Prio 1</t>
  </si>
  <si>
    <t>Feb. 13</t>
  </si>
  <si>
    <t>3 x GT 0-3J.</t>
  </si>
  <si>
    <t>Merkposten</t>
  </si>
  <si>
    <t>2014</t>
  </si>
  <si>
    <t>Aug. 13</t>
  </si>
  <si>
    <t>2x GT 0-3J.
1X GT 0-6J.
1x GT 3-6J.</t>
  </si>
  <si>
    <t>Jan. 14</t>
  </si>
  <si>
    <t>Zum HH 14/15 aufnehmen</t>
  </si>
  <si>
    <t>In den nächstzen Sachstandsbericht aufnehmen</t>
  </si>
  <si>
    <t>Sep. 13</t>
  </si>
  <si>
    <t>raus aus Liste</t>
  </si>
  <si>
    <t>3x GT 0-6J.</t>
  </si>
  <si>
    <r>
      <t xml:space="preserve">Zusätzlich 15 Plätze für Kinder </t>
    </r>
    <r>
      <rPr>
        <sz val="9"/>
        <color indexed="8"/>
        <rFont val="Arial"/>
        <family val="2"/>
      </rPr>
      <t>GT 3-6</t>
    </r>
  </si>
  <si>
    <t>Mai 13</t>
  </si>
  <si>
    <t>1 x GT 0-3
1 x GT 0-6</t>
  </si>
  <si>
    <t>2 x GT 0-3
1 x GT 0-6
1 x GT 3-6</t>
  </si>
  <si>
    <t>April 2013</t>
  </si>
  <si>
    <t>Baugenehmigung (befristet bis April 13), Baugen. muss verlängert werden
soll als Vorläufer für Neubau Hohewartstr. genutzt werden</t>
  </si>
  <si>
    <t>interne Miet-kosten nach Umbau
(jährlich) 23</t>
  </si>
  <si>
    <t>interne Mietneben-kosten nach Umbau
(jährlich) 23</t>
  </si>
  <si>
    <t>interne Miet-kosten vor Umbau
(jährlich)
23</t>
  </si>
  <si>
    <t>interne Mietneben-kosten vor Umbau
(jährlich)
23</t>
  </si>
  <si>
    <t>Liste 1</t>
  </si>
  <si>
    <t>Liste 2</t>
  </si>
  <si>
    <t>Angebotsveränderungen in bestehenden städtischen Tageseinrichtungen</t>
  </si>
  <si>
    <t>a) Angebotsveränderungen mit geringem Investitionsaufwand</t>
  </si>
  <si>
    <t>b) Spätöffnungen</t>
  </si>
  <si>
    <t>Übersicht über neue Anträge des städtischen Trägers zum Sachstandsbericht 2012</t>
  </si>
  <si>
    <t>Bereiche 
1 bis 10 Jugend-amt</t>
  </si>
  <si>
    <t>Einrichtung mit Anschrift und Gruppen-
angeboten
Ist</t>
  </si>
  <si>
    <t>Einrich-tung / Aus-stattung</t>
  </si>
  <si>
    <t>Bau-
kosten</t>
  </si>
  <si>
    <t>zu er-wartende Bundes-zuschüsse Invest. Krippen</t>
  </si>
  <si>
    <t>Stellen-bedarf</t>
  </si>
  <si>
    <t>Einnahmen 2013</t>
  </si>
  <si>
    <t>Einnahmen 2014</t>
  </si>
  <si>
    <t xml:space="preserve"> Um-
setzung ab</t>
  </si>
  <si>
    <t>Bis-
her</t>
  </si>
  <si>
    <t>Personal-kosten jährl.</t>
  </si>
  <si>
    <t>Sachkosten jährl.</t>
  </si>
  <si>
    <t>Einnahmen jährlich</t>
  </si>
  <si>
    <t>Summe Angebotsveränderungen</t>
  </si>
  <si>
    <t>Bilanz Plätze Angebotsumstellungen/-erweiterungen</t>
  </si>
  <si>
    <t>ge-samt</t>
  </si>
  <si>
    <t>GT</t>
  </si>
  <si>
    <t>nein</t>
  </si>
  <si>
    <t>Neubau einer 2-gruppigen Kita
(Investorenprojekt)</t>
  </si>
  <si>
    <t>Bereich 1</t>
  </si>
  <si>
    <t>Bereich 2</t>
  </si>
  <si>
    <t>Bereich 3</t>
  </si>
  <si>
    <t>Bereich 5</t>
  </si>
  <si>
    <t>Bereich 4</t>
  </si>
  <si>
    <t>Bereich 7</t>
  </si>
  <si>
    <t>Bereich 8</t>
  </si>
  <si>
    <t>Bereich 9</t>
  </si>
  <si>
    <r>
      <t>TE Augsburgerstr. 695</t>
    </r>
    <r>
      <rPr>
        <sz val="9"/>
        <rFont val="Arial"/>
        <family val="2"/>
      </rPr>
      <t xml:space="preserve">
1 x VÖ 3-6
1x VÖ 0-3</t>
    </r>
  </si>
  <si>
    <r>
      <t>TE Ruiter Str. 46</t>
    </r>
    <r>
      <rPr>
        <sz val="9"/>
        <rFont val="Arial"/>
        <family val="2"/>
      </rPr>
      <t xml:space="preserve">
2x Hort</t>
    </r>
  </si>
  <si>
    <r>
      <t>TE Regenpfeiferweg 28</t>
    </r>
    <r>
      <rPr>
        <sz val="9"/>
        <rFont val="Arial"/>
        <family val="2"/>
      </rPr>
      <t xml:space="preserve">
1 x VÖ 2 - 6
1 x GT 0 - 6
</t>
    </r>
  </si>
  <si>
    <r>
      <t>TE Bei der Eiche 9 / Schlotwiese 3</t>
    </r>
    <r>
      <rPr>
        <sz val="9"/>
        <rFont val="Arial"/>
        <family val="2"/>
      </rPr>
      <t xml:space="preserve">
1 x GT 6 - 14
1 x VÖ 3 - 6
1 x GT 1,5 - 6</t>
    </r>
  </si>
  <si>
    <r>
      <t>TE Ludwigshafener-straße 30</t>
    </r>
    <r>
      <rPr>
        <sz val="9"/>
        <rFont val="Arial"/>
        <family val="2"/>
      </rPr>
      <t xml:space="preserve">
1x0-3; 4x0-6;
1x2-6; 2x6-14</t>
    </r>
  </si>
  <si>
    <r>
      <t xml:space="preserve">TE Morsestr. 6 / </t>
    </r>
    <r>
      <rPr>
        <b/>
        <sz val="9"/>
        <rFont val="Arial"/>
        <family val="2"/>
      </rPr>
      <t>Schwieberdinger Str. 59</t>
    </r>
    <r>
      <rPr>
        <sz val="9"/>
        <rFont val="Arial"/>
        <family val="2"/>
      </rPr>
      <t xml:space="preserve">
2 x GT 0 - 6
1 x GT 3 - 10
1 x VÖ 3 - 6</t>
    </r>
  </si>
  <si>
    <r>
      <t>TE Burtenbachstr. 11</t>
    </r>
    <r>
      <rPr>
        <sz val="9"/>
        <rFont val="Arial"/>
        <family val="2"/>
      </rPr>
      <t xml:space="preserve">
1 x VÖ 2 - 6
1 x GT 1,5 - 6</t>
    </r>
  </si>
  <si>
    <r>
      <t xml:space="preserve">TE (Griegstraße) 
Franz-Schubert-
Str. 15 </t>
    </r>
    <r>
      <rPr>
        <sz val="9"/>
        <rFont val="Arial"/>
        <family val="2"/>
      </rPr>
      <t xml:space="preserve">: 
3 x 0-6 GT
2 x 2-6 VÖ/GT </t>
    </r>
  </si>
  <si>
    <r>
      <t xml:space="preserve">TE Rümelinstr.78 </t>
    </r>
    <r>
      <rPr>
        <sz val="9"/>
        <rFont val="Arial"/>
        <family val="2"/>
      </rPr>
      <t xml:space="preserve">
2xVÖ 3-6 4xGT 
1,5-6 3x Hort 6-12</t>
    </r>
  </si>
  <si>
    <r>
      <t xml:space="preserve">TE Klingenstr.138/1 </t>
    </r>
    <r>
      <rPr>
        <sz val="9"/>
        <rFont val="Arial"/>
        <family val="2"/>
      </rPr>
      <t xml:space="preserve">
1xHort</t>
    </r>
  </si>
  <si>
    <r>
      <t>TE Ludwigstr. 41-43</t>
    </r>
    <r>
      <rPr>
        <sz val="9"/>
        <rFont val="Arial"/>
        <family val="2"/>
      </rPr>
      <t xml:space="preserve">
6 x 0-6 GT, 
1 x 3-6 GT, 
2 x 6-14 Hort</t>
    </r>
  </si>
  <si>
    <r>
      <t>TE Heumadener Str. 110</t>
    </r>
    <r>
      <rPr>
        <sz val="9"/>
        <rFont val="Arial"/>
        <family val="2"/>
      </rPr>
      <t xml:space="preserve">
1 GT 3-12
1 GT 3-6</t>
    </r>
  </si>
  <si>
    <r>
      <t>TE Gorch-Fock-Straße</t>
    </r>
    <r>
      <rPr>
        <sz val="9"/>
        <rFont val="Arial"/>
        <family val="2"/>
      </rPr>
      <t>, Sillenbuch
2 x 0 - 6 GT
1 x Hort</t>
    </r>
  </si>
  <si>
    <r>
      <t xml:space="preserve">TE Hofenerstr 24     </t>
    </r>
    <r>
      <rPr>
        <sz val="9"/>
        <rFont val="Arial"/>
        <family val="2"/>
      </rPr>
      <t xml:space="preserve">
2 x VÖ 2 - 6</t>
    </r>
  </si>
  <si>
    <t>Aufteilung durch Frau Wagner grob vorgenommen</t>
  </si>
  <si>
    <r>
      <t>wird berechnet</t>
    </r>
    <r>
      <rPr>
        <b/>
        <sz val="10"/>
        <rFont val="Arial"/>
        <family val="2"/>
      </rPr>
      <t xml:space="preserve">
Summe Betriebs-kosten jährl.
Amt 51
</t>
    </r>
    <r>
      <rPr>
        <b/>
        <sz val="10"/>
        <color indexed="10"/>
        <rFont val="Arial"/>
        <family val="2"/>
      </rPr>
      <t>mit AfA, Zinsen und interne Mieten</t>
    </r>
  </si>
  <si>
    <r>
      <t>wird berechnet</t>
    </r>
    <r>
      <rPr>
        <b/>
        <sz val="10"/>
        <rFont val="Arial"/>
        <family val="2"/>
      </rPr>
      <t xml:space="preserve">
Summe Betriebs-kosten jährl.
Amt 23
</t>
    </r>
    <r>
      <rPr>
        <b/>
        <sz val="10"/>
        <color indexed="10"/>
        <rFont val="Arial"/>
        <family val="2"/>
      </rPr>
      <t>mit AfA, Zinsen und Anmietkosten</t>
    </r>
  </si>
  <si>
    <t>Einrichtung mit Anschrift und vollständigem Gruppen-
angeboten
IST</t>
  </si>
  <si>
    <t>Anzahl Gruppen mit vollständigem aktuellen Angebot an Früh-/ Spätbetreuung 
IST</t>
  </si>
  <si>
    <r>
      <t>Borkumstraße 52
1x VÖ/GTE 3-6
2x Hort 6-14
1x KK 0-3</t>
    </r>
  </si>
  <si>
    <t>TE Augsburgerstr. 695
1 x VÖ 3-6, 1x VÖ 0-3</t>
  </si>
  <si>
    <t>Einnahmen jährl. bezogen auf die Spätöffnungen</t>
  </si>
  <si>
    <t>Stellenbedarf bezogen auf die Spätöffnungen</t>
  </si>
  <si>
    <r>
      <t xml:space="preserve">Baukosten 23
</t>
    </r>
    <r>
      <rPr>
        <sz val="10"/>
        <rFont val="Arial"/>
        <family val="2"/>
      </rPr>
      <t>KG (200, 300, 400, 700)</t>
    </r>
  </si>
  <si>
    <r>
      <t xml:space="preserve">Baukosten
Außen-
anlagen
23
</t>
    </r>
    <r>
      <rPr>
        <sz val="10"/>
        <rFont val="Arial"/>
        <family val="2"/>
      </rPr>
      <t>(KG 500)</t>
    </r>
  </si>
  <si>
    <r>
      <t xml:space="preserve">Einrichtung 
u.
Ausstattung 51
</t>
    </r>
    <r>
      <rPr>
        <sz val="10"/>
        <rFont val="Arial"/>
        <family val="2"/>
      </rPr>
      <t>(KG 600)</t>
    </r>
  </si>
  <si>
    <r>
      <t xml:space="preserve">2012
Summe Betriebskosten (23 und 51) </t>
    </r>
    <r>
      <rPr>
        <b/>
        <sz val="10"/>
        <color indexed="10"/>
        <rFont val="Arial"/>
        <family val="2"/>
      </rPr>
      <t>ohne AfA, Zinsen und interne Mieten</t>
    </r>
  </si>
  <si>
    <r>
      <t xml:space="preserve">2013
Summe Betriebskosten (23 und 51) </t>
    </r>
    <r>
      <rPr>
        <b/>
        <sz val="10"/>
        <color indexed="10"/>
        <rFont val="Arial"/>
        <family val="2"/>
      </rPr>
      <t>ohne AfA, Zinsen und interne Mieten</t>
    </r>
  </si>
  <si>
    <r>
      <t xml:space="preserve">2014
Summe Betriebskosten (23 und 51) </t>
    </r>
    <r>
      <rPr>
        <b/>
        <sz val="10"/>
        <color indexed="10"/>
        <rFont val="Arial"/>
        <family val="2"/>
      </rPr>
      <t>ohne AfA, Zinsen und interne Mieten</t>
    </r>
  </si>
  <si>
    <r>
      <t xml:space="preserve">2015
Summe Betriebskosten (23 und 51) </t>
    </r>
    <r>
      <rPr>
        <b/>
        <sz val="10"/>
        <color indexed="10"/>
        <rFont val="Arial"/>
        <family val="2"/>
      </rPr>
      <t>ohne AfA, Zinsen und interne Mieten</t>
    </r>
  </si>
  <si>
    <t>4 öffentl. Gr.
(+ 3 Gr. Betriebskita, Haupt- und Personal-
amt)</t>
  </si>
  <si>
    <t>Einzelprojekte städtischer Träger: Umbauten; Investorenprojekte; Anmietungen</t>
  </si>
  <si>
    <t>Bad Cannstatt</t>
  </si>
  <si>
    <t>Neubau einer 3-gruppigen Kita
(Investorenprojekt; Investor Lösch)</t>
  </si>
  <si>
    <t>Wilhelmstr. 40</t>
  </si>
  <si>
    <t>Einbau in Klinikgebäude (Vorprüfung; Kostenschätzung; konkrete Kosten werden derzeit ermittelt)</t>
  </si>
  <si>
    <t>städt. TE Chaussefeld / Schleckerräume</t>
  </si>
  <si>
    <t>Vorprüfung, Anmietung
(unter Vorbehalt weiterer Prüfungen wg. Außenfläche und wg. Betriebserlaubnis)</t>
  </si>
  <si>
    <t>Neubau einer 3-gruppigen Kita
(Investorenprojekt; Investor Kotz)</t>
  </si>
  <si>
    <t>Kniebisstraße 24</t>
  </si>
  <si>
    <t>Neubau einer 2-gruppigen Kita
(Investorenprojekt; Caritas)</t>
  </si>
  <si>
    <t>Summe Umbauten; Investorenprojekte; Anmietungen</t>
  </si>
  <si>
    <r>
      <t xml:space="preserve">Summe Betriebs-
kosten jährl.
Amt 23
</t>
    </r>
    <r>
      <rPr>
        <b/>
        <u val="single"/>
        <sz val="10"/>
        <rFont val="Arial"/>
        <family val="2"/>
      </rPr>
      <t>ohne AfA, Zinsen</t>
    </r>
  </si>
  <si>
    <r>
      <t xml:space="preserve">Summe Betriebs-
kosten jährl.
Amt 51
</t>
    </r>
    <r>
      <rPr>
        <b/>
        <u val="single"/>
        <sz val="10"/>
        <rFont val="Arial"/>
        <family val="2"/>
      </rPr>
      <t>ohne AfA, Zinsen und interne Mieten</t>
    </r>
  </si>
  <si>
    <t>Summe Kosten Bauzeit
 (Amt 23)</t>
  </si>
  <si>
    <t>voraus-
sichtlicher Zeitpunkt in Betriebnahme (Monat/Jahr)</t>
  </si>
  <si>
    <t>Angebotsveränderung von Hort nach GT 2-10</t>
  </si>
  <si>
    <t>Umstellung GT 1,5-6 in 0-3 GT</t>
  </si>
  <si>
    <t>Angebotsveränderung von GT 6-12 nach GT 3-10</t>
  </si>
  <si>
    <t xml:space="preserve">Umstellung auf GT 3-6 vorbehaltlich der Erweiterung um 3 Kleinkindgruppen  im Neubau Wilhelmstr. 40, Hier Umstellung eine Gruppe VÖ 2-6  nach GT 3-6      </t>
  </si>
  <si>
    <t xml:space="preserve">Umstellung eine Gruppe VÖ 2-6  nach GT 3-6     </t>
  </si>
  <si>
    <t>Angebotsveränderung1x VÖ/GT 3-6 in 1x GT 3-6</t>
  </si>
  <si>
    <t>Umstellung VÖ/GT auf GT/VÖ</t>
  </si>
  <si>
    <t xml:space="preserve">Angebotsveränderung
1x VÖ/GT 3-12 in 1x GT 3-12
</t>
  </si>
  <si>
    <t>Angebotsveränderung 
3-12 GT in 1,5 - 6 GT</t>
  </si>
  <si>
    <r>
      <t xml:space="preserve">TE Nobileweg 18
</t>
    </r>
    <r>
      <rPr>
        <sz val="9"/>
        <rFont val="Arial"/>
        <family val="2"/>
      </rPr>
      <t xml:space="preserve">1x VÖ/GT0-6
1x GT 3-6              </t>
    </r>
    <r>
      <rPr>
        <b/>
        <sz val="9"/>
        <rFont val="Arial"/>
        <family val="2"/>
      </rPr>
      <t xml:space="preserve">  </t>
    </r>
  </si>
  <si>
    <r>
      <t xml:space="preserve">TE Sankt-Pöltener Str. 29
</t>
    </r>
    <r>
      <rPr>
        <sz val="9"/>
        <rFont val="Arial"/>
        <family val="2"/>
      </rPr>
      <t>GT 0-6J, VÖ 3-6 J</t>
    </r>
  </si>
  <si>
    <t>Angebotsveränderung
1x 0-6 VÖ/GT in 1x 1,5-6  GT</t>
  </si>
  <si>
    <t>TE Mahatma-Gandhistr. 
3-5</t>
  </si>
  <si>
    <r>
      <t>TE Rilkeweg 17</t>
    </r>
    <r>
      <rPr>
        <sz val="9"/>
        <rFont val="Arial"/>
        <family val="2"/>
      </rPr>
      <t xml:space="preserve">
1 x GT 3 - 6
3 x GT 6 - 14
2 x GT 0 - 6
1 x VÖ 3 - 6
1 x GT 0 - 3</t>
    </r>
  </si>
  <si>
    <t>Angebotsveränderung 
1x VÖ/GT 3-6 in 1x GT 3-6</t>
  </si>
  <si>
    <r>
      <t>TE Burgunderstr. 31
2</t>
    </r>
    <r>
      <rPr>
        <sz val="9"/>
        <rFont val="Arial"/>
        <family val="2"/>
      </rPr>
      <t>x VÖ/GT 3-6</t>
    </r>
  </si>
  <si>
    <t>Angebotsumstellung 
2-6 VÖ/GT nach 3-6 GT</t>
  </si>
  <si>
    <t>Angebotsumstellung 
1 Gruppe VÖ 2 - 6 
auf GT/VÖ 3 - 6</t>
  </si>
  <si>
    <t>Angebotsumstellung 
1 Gruppe VÖ 3 - 6 
auf GT/VÖ 3 - 6</t>
  </si>
  <si>
    <t>Angebotsumstellung 
von 1XVÖ auf 1x GT/VÖ</t>
  </si>
  <si>
    <t>Angebotsveränderung              
1x VÖ/GT 3-6 in GT/VÖ 3-6</t>
  </si>
  <si>
    <r>
      <t xml:space="preserve">TE Borkumstraße 52
</t>
    </r>
    <r>
      <rPr>
        <sz val="9"/>
        <rFont val="Arial"/>
        <family val="2"/>
      </rPr>
      <t>1x VÖ/GT 3-6
2x Hort 6-14
1x KK 0-3</t>
    </r>
  </si>
  <si>
    <r>
      <t xml:space="preserve">TE Austraße 165
</t>
    </r>
    <r>
      <rPr>
        <sz val="9"/>
        <rFont val="Arial"/>
        <family val="2"/>
      </rPr>
      <t>1 x GT 1,5 - 6
1x VÖ/GT</t>
    </r>
  </si>
  <si>
    <r>
      <t xml:space="preserve">TE Moselstrasse 20 
</t>
    </r>
    <r>
      <rPr>
        <sz val="9"/>
        <rFont val="Arial"/>
        <family val="2"/>
      </rPr>
      <t>1 GT 0-3, 
1VÖ 3-6, 
1 VÖ/GT</t>
    </r>
  </si>
  <si>
    <r>
      <t xml:space="preserve">TE Wildgansweg 32-34/ 
Hier: Wildgansweg
</t>
    </r>
    <r>
      <rPr>
        <sz val="9"/>
        <rFont val="Arial"/>
        <family val="2"/>
      </rPr>
      <t>1x 0-6 GT
1x 3-12 GT
1x 1,5-6 GT
1x 3-6 GT</t>
    </r>
  </si>
  <si>
    <r>
      <t xml:space="preserve">TE Austraße 165
</t>
    </r>
    <r>
      <rPr>
        <sz val="9"/>
        <rFont val="Arial"/>
        <family val="2"/>
      </rPr>
      <t>1 x GT 1,5 - 6;
1x VÖ/GT</t>
    </r>
  </si>
  <si>
    <r>
      <t xml:space="preserve">TE Beim Fasanen-
garten 11 </t>
    </r>
    <r>
      <rPr>
        <sz val="9"/>
        <rFont val="Arial"/>
        <family val="2"/>
      </rPr>
      <t xml:space="preserve">
2xGT 3-6; 1xGT0-6 </t>
    </r>
  </si>
  <si>
    <r>
      <t xml:space="preserve">TE Beim Fasangen-
garten 43
</t>
    </r>
    <r>
      <rPr>
        <sz val="9"/>
        <rFont val="Arial"/>
        <family val="2"/>
      </rPr>
      <t>3xGT0-6; 1xGT2-10;1xHort6-12</t>
    </r>
  </si>
  <si>
    <r>
      <t xml:space="preserve">TE Landauerstraße 17-21
</t>
    </r>
    <r>
      <rPr>
        <sz val="9"/>
        <rFont val="Arial"/>
        <family val="2"/>
      </rPr>
      <t>1xGT3-6;1xGT6-12</t>
    </r>
  </si>
  <si>
    <r>
      <t>TE Löwensteiner Str. 49</t>
    </r>
    <r>
      <rPr>
        <sz val="9"/>
        <rFont val="Arial"/>
        <family val="2"/>
      </rPr>
      <t xml:space="preserve">
1 x GT 3 - 6
2 x GT 6 - 14
1 x GT 1,5 - 6
1 x VÖ 2 - 6
1 x VÖ 3 - 6</t>
    </r>
  </si>
  <si>
    <r>
      <t xml:space="preserve">TE Dr.-Herbert-Czaja-Weg 8
</t>
    </r>
    <r>
      <rPr>
        <sz val="9"/>
        <rFont val="Arial"/>
        <family val="2"/>
      </rPr>
      <t>3x VÖ/GT 3-12
1x Hort 6-14 + 5 TZ
1x Hort 6-14 + 5 TZ</t>
    </r>
  </si>
  <si>
    <t>Angebotsumstellung 
GT 3-12 in GT 3-6</t>
  </si>
  <si>
    <t>Angebotsumstellung 
3-6 GT nach 0-3 GT</t>
  </si>
  <si>
    <t>Umstellung VÖ/GT in GT/VÖ</t>
  </si>
  <si>
    <t>Angebotsumstellung 
von 1xHort auf 1xGT 1,5-6</t>
  </si>
  <si>
    <t>Angebotsumstellung 
1 Gruppe VÖ 3 - 6 auf 
GT/VÖ 3 - 6</t>
  </si>
  <si>
    <t>Angebotsumstellung 
1 Gruppe VÖ 3-6 in GT/VÖ 3-6 
überwiegend ganztagsbetreut</t>
  </si>
  <si>
    <r>
      <t>Dr.-Herbert-Czaja-Weg 8</t>
    </r>
    <r>
      <rPr>
        <sz val="9"/>
        <rFont val="Arial"/>
        <family val="2"/>
      </rPr>
      <t xml:space="preserve">
3x VÖ/GTE 3-12
1x Hort 6-14 + 5 TZ
1x Hort 6-14 + 5 TZ</t>
    </r>
  </si>
  <si>
    <r>
      <t>Dr.-Herbert-Czaja-Weg 10</t>
    </r>
    <r>
      <rPr>
        <sz val="9"/>
        <rFont val="Arial"/>
        <family val="2"/>
      </rPr>
      <t xml:space="preserve">
4x GTE </t>
    </r>
    <r>
      <rPr>
        <sz val="9"/>
        <rFont val="Calibri"/>
        <family val="2"/>
      </rPr>
      <t>0-6
1x VÖ/GTE 0-6</t>
    </r>
  </si>
  <si>
    <r>
      <t xml:space="preserve">Am Klingenbach 31-33 </t>
    </r>
    <r>
      <rPr>
        <sz val="10"/>
        <rFont val="Arial"/>
        <family val="2"/>
      </rPr>
      <t>(ggf. als organisatorische Erweiterung der städt. 
TE Schönbühlstraße)</t>
    </r>
  </si>
  <si>
    <r>
      <t xml:space="preserve">Container Weitervendung Weilimdorfer Str. 155 </t>
    </r>
    <r>
      <rPr>
        <sz val="10"/>
        <rFont val="Arial"/>
        <family val="2"/>
      </rPr>
      <t>(städt. Träger)</t>
    </r>
  </si>
  <si>
    <t>plus 3 x Spätdienst neu
16:00 bis 17:00 Uhr;
plus 2 x Spätdienst neu
17:00 bis 18:00 Uhr</t>
  </si>
  <si>
    <r>
      <t xml:space="preserve">TE (Giegstraße) </t>
    </r>
    <r>
      <rPr>
        <sz val="10"/>
        <rFont val="Arial"/>
        <family val="0"/>
      </rPr>
      <t xml:space="preserve">
Franz-Schubert-Str. 15     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</si>
</sst>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"/>
    <numFmt numFmtId="173" formatCode="#,##0_ ;\-#,##0\ "/>
    <numFmt numFmtId="174" formatCode="[$-407]dddd\,\ d\.\ mmmm\ yyyy"/>
    <numFmt numFmtId="175" formatCode="dd/mm/yy;@"/>
    <numFmt numFmtId="176" formatCode="d/m/yy;@"/>
    <numFmt numFmtId="177" formatCode="#,##0.00_ ;[Red]\-#,##0.00\ "/>
    <numFmt numFmtId="178" formatCode="#,##0_ ;[Red]\-#,##0\ "/>
    <numFmt numFmtId="179" formatCode="mmm\ yyyy"/>
    <numFmt numFmtId="180" formatCode="_-* #,##0.0\ &quot;€&quot;_-;\-* #,##0.0\ &quot;€&quot;_-;_-* &quot;-&quot;??\ &quot;€&quot;_-;_-@_-"/>
    <numFmt numFmtId="181" formatCode="_-* #,##0\ &quot;€&quot;_-;\-* #,##0\ &quot;€&quot;_-;_-* &quot;-&quot;??\ &quot;€&quot;_-;_-@_-"/>
    <numFmt numFmtId="182" formatCode="[$-407]mmmm\ yy;@"/>
    <numFmt numFmtId="183" formatCode="[$-407]mmm/\ yy;@"/>
    <numFmt numFmtId="184" formatCode="_-* #,##0.000\ &quot;€&quot;_-;\-* #,##0.000\ &quot;€&quot;_-;_-* &quot;-&quot;??\ &quot;€&quot;_-;_-@_-"/>
    <numFmt numFmtId="185" formatCode="0.0"/>
    <numFmt numFmtId="186" formatCode="0.000"/>
    <numFmt numFmtId="187" formatCode="0.0000"/>
    <numFmt numFmtId="188" formatCode="_-* #,##0.0000\ &quot;€&quot;_-;\-* #,##0.0000\ &quot;€&quot;_-;_-* &quot;-&quot;??\ &quot;€&quot;_-;_-@_-"/>
    <numFmt numFmtId="189" formatCode="_-* #,##0.0\ _€_-;\-* #,##0.0\ _€_-;_-* &quot;-&quot;??\ _€_-;_-@_-"/>
    <numFmt numFmtId="190" formatCode="_-* #,##0\ _€_-;\-* #,##0\ _€_-;_-* &quot;-&quot;??\ _€_-;_-@_-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.0"/>
    <numFmt numFmtId="196" formatCode="0.00_ ;[Red]\-0.00\ "/>
    <numFmt numFmtId="197" formatCode="0.0_ ;[Red]\-0.0\ "/>
    <numFmt numFmtId="198" formatCode="0_ ;[Red]\-0\ "/>
    <numFmt numFmtId="199" formatCode="#,##0\ _€"/>
    <numFmt numFmtId="200" formatCode="#,##0.00\ &quot;€&quot;"/>
    <numFmt numFmtId="201" formatCode="#,##0.00_ ;\-#,##0.00\ "/>
    <numFmt numFmtId="202" formatCode="#,##0\ [$€-1]"/>
    <numFmt numFmtId="203" formatCode="yyyy"/>
    <numFmt numFmtId="204" formatCode="#,##0.000_ ;\-#,##0.000\ "/>
    <numFmt numFmtId="205" formatCode="#,##0.0_ ;\-#,##0.0\ "/>
    <numFmt numFmtId="206" formatCode="_-* #,##0.000\ _€_-;\-* #,##0.000\ _€_-;_-* &quot;-&quot;??\ _€_-;_-@_-"/>
    <numFmt numFmtId="207" formatCode="_-* #,##0.0000\ _€_-;\-* #,##0.0000\ _€_-;_-* &quot;-&quot;??\ _€_-;_-@_-"/>
    <numFmt numFmtId="208" formatCode="#,##0.0000"/>
    <numFmt numFmtId="209" formatCode="#,##0.000"/>
    <numFmt numFmtId="210" formatCode="_-* #,##0.00\ &quot;DM&quot;_-;\-* #,##0.00\ &quot;DM&quot;_-;_-* &quot;-&quot;??\ &quot;DM&quot;_-;_-@_-"/>
    <numFmt numFmtId="211" formatCode="[$-407]dddd\,\ d\.\ mmmm\ yy"/>
    <numFmt numFmtId="212" formatCode="dd/mm/yy"/>
  </numFmts>
  <fonts count="57"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u val="single"/>
      <sz val="12"/>
      <name val="Arial"/>
      <family val="2"/>
    </font>
    <font>
      <i/>
      <sz val="10"/>
      <color indexed="9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6" fillId="2" borderId="1" applyNumberFormat="0" applyAlignment="0" applyProtection="0"/>
    <xf numFmtId="0" fontId="37" fillId="2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1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3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16" borderId="9" applyNumberFormat="0" applyAlignment="0" applyProtection="0"/>
  </cellStyleXfs>
  <cellXfs count="3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175" fontId="9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wrapText="1"/>
    </xf>
    <xf numFmtId="17" fontId="3" fillId="0" borderId="10" xfId="0" applyNumberFormat="1" applyFont="1" applyFill="1" applyBorder="1" applyAlignment="1">
      <alignment horizontal="right"/>
    </xf>
    <xf numFmtId="0" fontId="13" fillId="8" borderId="10" xfId="0" applyFont="1" applyFill="1" applyBorder="1" applyAlignment="1">
      <alignment/>
    </xf>
    <xf numFmtId="3" fontId="13" fillId="8" borderId="10" xfId="0" applyNumberFormat="1" applyFont="1" applyFill="1" applyBorder="1" applyAlignment="1">
      <alignment/>
    </xf>
    <xf numFmtId="187" fontId="13" fillId="8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17" fontId="16" fillId="0" borderId="1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3" fontId="5" fillId="8" borderId="11" xfId="0" applyNumberFormat="1" applyFont="1" applyFill="1" applyBorder="1" applyAlignment="1">
      <alignment/>
    </xf>
    <xf numFmtId="4" fontId="5" fillId="8" borderId="10" xfId="0" applyNumberFormat="1" applyFont="1" applyFill="1" applyBorder="1" applyAlignment="1">
      <alignment/>
    </xf>
    <xf numFmtId="3" fontId="5" fillId="8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17" fontId="15" fillId="0" borderId="1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17" fontId="3" fillId="0" borderId="10" xfId="0" applyNumberFormat="1" applyFont="1" applyBorder="1" applyAlignment="1">
      <alignment/>
    </xf>
    <xf numFmtId="0" fontId="16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wrapText="1"/>
    </xf>
    <xf numFmtId="17" fontId="21" fillId="0" borderId="10" xfId="0" applyNumberFormat="1" applyFont="1" applyFill="1" applyBorder="1" applyAlignment="1">
      <alignment horizontal="right"/>
    </xf>
    <xf numFmtId="0" fontId="20" fillId="8" borderId="10" xfId="0" applyFont="1" applyFill="1" applyBorder="1" applyAlignment="1">
      <alignment horizontal="center" wrapText="1"/>
    </xf>
    <xf numFmtId="0" fontId="20" fillId="8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3" fontId="15" fillId="0" borderId="0" xfId="0" applyNumberFormat="1" applyFont="1" applyAlignment="1" quotePrefix="1">
      <alignment/>
    </xf>
    <xf numFmtId="49" fontId="15" fillId="0" borderId="0" xfId="0" applyNumberFormat="1" applyFont="1" applyAlignment="1" quotePrefix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4" fillId="6" borderId="12" xfId="0" applyNumberFormat="1" applyFont="1" applyFill="1" applyBorder="1" applyAlignment="1">
      <alignment horizontal="center" vertical="center" wrapText="1"/>
    </xf>
    <xf numFmtId="49" fontId="4" fillId="6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0" fillId="0" borderId="14" xfId="0" applyNumberFormat="1" applyFill="1" applyBorder="1" applyAlignment="1">
      <alignment horizontal="center" wrapText="1"/>
    </xf>
    <xf numFmtId="3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8" borderId="17" xfId="0" applyNumberFormat="1" applyFont="1" applyFill="1" applyBorder="1" applyAlignment="1">
      <alignment wrapText="1"/>
    </xf>
    <xf numFmtId="3" fontId="5" fillId="8" borderId="18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3" fontId="0" fillId="15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28" fillId="0" borderId="14" xfId="0" applyNumberFormat="1" applyFont="1" applyFill="1" applyBorder="1" applyAlignment="1">
      <alignment horizontal="center" wrapText="1"/>
    </xf>
    <xf numFmtId="3" fontId="28" fillId="0" borderId="14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Fill="1" applyBorder="1" applyAlignment="1">
      <alignment wrapText="1"/>
    </xf>
    <xf numFmtId="3" fontId="28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3" fontId="0" fillId="15" borderId="10" xfId="0" applyNumberFormat="1" applyFont="1" applyFill="1" applyBorder="1" applyAlignment="1">
      <alignment horizontal="center" wrapText="1"/>
    </xf>
    <xf numFmtId="3" fontId="0" fillId="15" borderId="10" xfId="0" applyNumberFormat="1" applyFont="1" applyFill="1" applyBorder="1" applyAlignment="1">
      <alignment/>
    </xf>
    <xf numFmtId="3" fontId="0" fillId="15" borderId="10" xfId="0" applyNumberFormat="1" applyFill="1" applyBorder="1" applyAlignment="1">
      <alignment horizontal="right"/>
    </xf>
    <xf numFmtId="3" fontId="0" fillId="15" borderId="10" xfId="0" applyNumberFormat="1" applyFill="1" applyBorder="1" applyAlignment="1">
      <alignment/>
    </xf>
    <xf numFmtId="3" fontId="4" fillId="15" borderId="10" xfId="0" applyNumberFormat="1" applyFont="1" applyFill="1" applyBorder="1" applyAlignment="1">
      <alignment/>
    </xf>
    <xf numFmtId="208" fontId="0" fillId="15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6" borderId="10" xfId="0" applyFont="1" applyFill="1" applyBorder="1" applyAlignment="1">
      <alignment wrapText="1"/>
    </xf>
    <xf numFmtId="3" fontId="4" fillId="8" borderId="10" xfId="0" applyNumberFormat="1" applyFont="1" applyFill="1" applyBorder="1" applyAlignment="1">
      <alignment/>
    </xf>
    <xf numFmtId="0" fontId="31" fillId="0" borderId="10" xfId="0" applyFont="1" applyBorder="1" applyAlignment="1">
      <alignment wrapText="1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wrapText="1"/>
    </xf>
    <xf numFmtId="3" fontId="0" fillId="6" borderId="10" xfId="0" applyNumberFormat="1" applyFont="1" applyFill="1" applyBorder="1" applyAlignment="1">
      <alignment/>
    </xf>
    <xf numFmtId="1" fontId="0" fillId="6" borderId="10" xfId="0" applyNumberFormat="1" applyFont="1" applyFill="1" applyBorder="1" applyAlignment="1">
      <alignment/>
    </xf>
    <xf numFmtId="2" fontId="0" fillId="6" borderId="10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 horizontal="center" wrapText="1"/>
    </xf>
    <xf numFmtId="3" fontId="0" fillId="0" borderId="1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15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49" fontId="28" fillId="0" borderId="10" xfId="0" applyNumberFormat="1" applyFont="1" applyFill="1" applyBorder="1" applyAlignment="1" quotePrefix="1">
      <alignment wrapText="1"/>
    </xf>
    <xf numFmtId="3" fontId="28" fillId="0" borderId="10" xfId="0" applyNumberFormat="1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right"/>
    </xf>
    <xf numFmtId="208" fontId="28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 quotePrefix="1">
      <alignment wrapText="1"/>
    </xf>
    <xf numFmtId="3" fontId="0" fillId="0" borderId="10" xfId="0" applyNumberFormat="1" applyFill="1" applyBorder="1" applyAlignment="1">
      <alignment horizontal="right"/>
    </xf>
    <xf numFmtId="208" fontId="0" fillId="0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13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1" fontId="1" fillId="6" borderId="10" xfId="0" applyNumberFormat="1" applyFont="1" applyFill="1" applyBorder="1" applyAlignment="1">
      <alignment horizontal="center" vertical="center" wrapText="1"/>
    </xf>
    <xf numFmtId="1" fontId="1" fillId="6" borderId="10" xfId="0" applyNumberFormat="1" applyFont="1" applyFill="1" applyBorder="1" applyAlignment="1">
      <alignment horizontal="center" wrapText="1"/>
    </xf>
    <xf numFmtId="1" fontId="2" fillId="6" borderId="10" xfId="0" applyNumberFormat="1" applyFont="1" applyFill="1" applyBorder="1" applyAlignment="1">
      <alignment horizontal="center" wrapText="1"/>
    </xf>
    <xf numFmtId="1" fontId="2" fillId="6" borderId="10" xfId="0" applyNumberFormat="1" applyFont="1" applyFill="1" applyBorder="1" applyAlignment="1">
      <alignment horizontal="center" vertical="center" wrapText="1"/>
    </xf>
    <xf numFmtId="187" fontId="4" fillId="8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17" fontId="3" fillId="0" borderId="10" xfId="0" applyNumberFormat="1" applyFont="1" applyBorder="1" applyAlignment="1">
      <alignment horizontal="right"/>
    </xf>
    <xf numFmtId="17" fontId="3" fillId="0" borderId="10" xfId="0" applyNumberFormat="1" applyFont="1" applyFill="1" applyBorder="1" applyAlignment="1">
      <alignment horizontal="right" wrapText="1"/>
    </xf>
    <xf numFmtId="183" fontId="3" fillId="0" borderId="10" xfId="0" applyNumberFormat="1" applyFont="1" applyBorder="1" applyAlignment="1">
      <alignment horizontal="right"/>
    </xf>
    <xf numFmtId="17" fontId="3" fillId="0" borderId="10" xfId="0" applyNumberFormat="1" applyFont="1" applyBorder="1" applyAlignment="1">
      <alignment horizontal="right" wrapText="1"/>
    </xf>
    <xf numFmtId="1" fontId="13" fillId="8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3" fontId="0" fillId="0" borderId="19" xfId="0" applyNumberForma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wrapText="1"/>
    </xf>
    <xf numFmtId="1" fontId="6" fillId="8" borderId="20" xfId="0" applyNumberFormat="1" applyFont="1" applyFill="1" applyBorder="1" applyAlignment="1">
      <alignment wrapText="1"/>
    </xf>
    <xf numFmtId="0" fontId="1" fillId="8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6" borderId="10" xfId="0" applyNumberFormat="1" applyFon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3" fontId="25" fillId="15" borderId="10" xfId="0" applyNumberFormat="1" applyFont="1" applyFill="1" applyBorder="1" applyAlignment="1">
      <alignment/>
    </xf>
    <xf numFmtId="3" fontId="11" fillId="8" borderId="10" xfId="0" applyNumberFormat="1" applyFont="1" applyFill="1" applyBorder="1" applyAlignment="1">
      <alignment horizontal="center" vertical="center" wrapText="1"/>
    </xf>
    <xf numFmtId="3" fontId="11" fillId="15" borderId="10" xfId="0" applyNumberFormat="1" applyFont="1" applyFill="1" applyBorder="1" applyAlignment="1">
      <alignment horizontal="center" vertical="center" wrapText="1"/>
    </xf>
    <xf numFmtId="3" fontId="4" fillId="8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wrapText="1"/>
    </xf>
    <xf numFmtId="3" fontId="13" fillId="0" borderId="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187" fontId="13" fillId="17" borderId="1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87" fontId="13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4" fillId="8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right"/>
    </xf>
    <xf numFmtId="3" fontId="0" fillId="18" borderId="16" xfId="0" applyNumberFormat="1" applyFont="1" applyFill="1" applyBorder="1" applyAlignment="1">
      <alignment/>
    </xf>
    <xf numFmtId="3" fontId="0" fillId="0" borderId="10" xfId="0" applyNumberFormat="1" applyFont="1" applyFill="1" applyBorder="1" applyAlignment="1" quotePrefix="1">
      <alignment/>
    </xf>
    <xf numFmtId="0" fontId="4" fillId="0" borderId="16" xfId="0" applyFont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wrapText="1"/>
    </xf>
    <xf numFmtId="3" fontId="0" fillId="0" borderId="20" xfId="0" applyNumberFormat="1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3" fontId="25" fillId="15" borderId="20" xfId="0" applyNumberFormat="1" applyFont="1" applyFill="1" applyBorder="1" applyAlignment="1">
      <alignment/>
    </xf>
    <xf numFmtId="187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49" fontId="4" fillId="8" borderId="1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wrapText="1"/>
    </xf>
    <xf numFmtId="49" fontId="0" fillId="0" borderId="20" xfId="0" applyNumberFormat="1" applyFont="1" applyFill="1" applyBorder="1" applyAlignment="1">
      <alignment wrapText="1"/>
    </xf>
    <xf numFmtId="3" fontId="4" fillId="6" borderId="10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 wrapText="1"/>
    </xf>
    <xf numFmtId="3" fontId="4" fillId="14" borderId="10" xfId="0" applyNumberFormat="1" applyFont="1" applyFill="1" applyBorder="1" applyAlignment="1">
      <alignment horizontal="center" vertical="center" wrapText="1"/>
    </xf>
    <xf numFmtId="3" fontId="54" fillId="15" borderId="10" xfId="0" applyNumberFormat="1" applyFont="1" applyFill="1" applyBorder="1" applyAlignment="1">
      <alignment horizontal="right" wrapText="1"/>
    </xf>
    <xf numFmtId="3" fontId="13" fillId="8" borderId="10" xfId="0" applyNumberFormat="1" applyFont="1" applyFill="1" applyBorder="1" applyAlignment="1">
      <alignment horizontal="center" wrapText="1"/>
    </xf>
    <xf numFmtId="3" fontId="30" fillId="8" borderId="10" xfId="0" applyNumberFormat="1" applyFont="1" applyFill="1" applyBorder="1" applyAlignment="1">
      <alignment horizontal="center" wrapText="1"/>
    </xf>
    <xf numFmtId="3" fontId="13" fillId="8" borderId="10" xfId="0" applyNumberFormat="1" applyFont="1" applyFill="1" applyBorder="1" applyAlignment="1">
      <alignment horizontal="right" wrapText="1"/>
    </xf>
    <xf numFmtId="208" fontId="13" fillId="8" borderId="10" xfId="0" applyNumberFormat="1" applyFont="1" applyFill="1" applyBorder="1" applyAlignment="1">
      <alignment horizontal="right" wrapText="1"/>
    </xf>
    <xf numFmtId="3" fontId="4" fillId="17" borderId="10" xfId="0" applyNumberFormat="1" applyFont="1" applyFill="1" applyBorder="1" applyAlignment="1">
      <alignment horizontal="center" vertical="center" wrapText="1"/>
    </xf>
    <xf numFmtId="4" fontId="4" fillId="17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center" wrapText="1"/>
    </xf>
    <xf numFmtId="3" fontId="30" fillId="0" borderId="0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 wrapText="1"/>
    </xf>
    <xf numFmtId="3" fontId="54" fillId="0" borderId="0" xfId="0" applyNumberFormat="1" applyFont="1" applyFill="1" applyBorder="1" applyAlignment="1">
      <alignment horizontal="right" wrapText="1"/>
    </xf>
    <xf numFmtId="208" fontId="13" fillId="0" borderId="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3" fillId="6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87" fontId="10" fillId="0" borderId="10" xfId="0" applyNumberFormat="1" applyFon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2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3" fontId="1" fillId="14" borderId="10" xfId="0" applyNumberFormat="1" applyFont="1" applyFill="1" applyBorder="1" applyAlignment="1">
      <alignment horizontal="center" wrapText="1"/>
    </xf>
    <xf numFmtId="3" fontId="3" fillId="1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6" borderId="10" xfId="0" applyFont="1" applyFill="1" applyBorder="1" applyAlignment="1">
      <alignment horizontal="center" vertical="center" wrapText="1"/>
    </xf>
    <xf numFmtId="1" fontId="1" fillId="6" borderId="10" xfId="0" applyNumberFormat="1" applyFont="1" applyFill="1" applyBorder="1" applyAlignment="1">
      <alignment horizontal="center" wrapText="1"/>
    </xf>
    <xf numFmtId="0" fontId="1" fillId="6" borderId="10" xfId="0" applyFont="1" applyFill="1" applyBorder="1" applyAlignment="1">
      <alignment vertical="center"/>
    </xf>
    <xf numFmtId="1" fontId="2" fillId="6" borderId="10" xfId="0" applyNumberFormat="1" applyFont="1" applyFill="1" applyBorder="1" applyAlignment="1">
      <alignment horizontal="center" wrapText="1"/>
    </xf>
    <xf numFmtId="4" fontId="3" fillId="17" borderId="24" xfId="0" applyNumberFormat="1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17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" fontId="1" fillId="17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/>
    </xf>
    <xf numFmtId="4" fontId="3" fillId="17" borderId="10" xfId="0" applyNumberFormat="1" applyFont="1" applyFill="1" applyBorder="1" applyAlignment="1">
      <alignment horizontal="center" wrapText="1"/>
    </xf>
    <xf numFmtId="3" fontId="4" fillId="14" borderId="10" xfId="0" applyNumberFormat="1" applyFont="1" applyFill="1" applyBorder="1" applyAlignment="1">
      <alignment horizontal="center" wrapText="1"/>
    </xf>
    <xf numFmtId="0" fontId="3" fillId="14" borderId="10" xfId="0" applyFont="1" applyFill="1" applyBorder="1" applyAlignment="1">
      <alignment horizontal="center" wrapText="1"/>
    </xf>
    <xf numFmtId="1" fontId="3" fillId="14" borderId="10" xfId="0" applyNumberFormat="1" applyFont="1" applyFill="1" applyBorder="1" applyAlignment="1">
      <alignment horizontal="center" wrapText="1"/>
    </xf>
    <xf numFmtId="0" fontId="13" fillId="17" borderId="16" xfId="0" applyFont="1" applyFill="1" applyBorder="1" applyAlignment="1">
      <alignment horizontal="center"/>
    </xf>
    <xf numFmtId="0" fontId="13" fillId="17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13" fillId="8" borderId="16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center" wrapText="1"/>
    </xf>
    <xf numFmtId="0" fontId="2" fillId="6" borderId="23" xfId="0" applyFont="1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4" fontId="3" fillId="17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25" xfId="0" applyNumberFormat="1" applyFont="1" applyBorder="1" applyAlignment="1">
      <alignment horizontal="center" wrapText="1"/>
    </xf>
    <xf numFmtId="4" fontId="3" fillId="17" borderId="26" xfId="0" applyNumberFormat="1" applyFont="1" applyFill="1" applyBorder="1" applyAlignment="1">
      <alignment horizontal="center" wrapText="1"/>
    </xf>
    <xf numFmtId="0" fontId="13" fillId="8" borderId="10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center" wrapText="1"/>
    </xf>
    <xf numFmtId="187" fontId="3" fillId="17" borderId="10" xfId="0" applyNumberFormat="1" applyFont="1" applyFill="1" applyBorder="1" applyAlignment="1">
      <alignment horizontal="center" wrapText="1"/>
    </xf>
    <xf numFmtId="187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22" xfId="0" applyNumberFormat="1" applyFont="1" applyBorder="1" applyAlignment="1">
      <alignment horizontal="center" wrapText="1"/>
    </xf>
    <xf numFmtId="3" fontId="13" fillId="8" borderId="17" xfId="0" applyNumberFormat="1" applyFont="1" applyFill="1" applyBorder="1" applyAlignment="1">
      <alignment horizontal="center" wrapText="1"/>
    </xf>
    <xf numFmtId="3" fontId="13" fillId="8" borderId="18" xfId="0" applyNumberFormat="1" applyFont="1" applyFill="1" applyBorder="1" applyAlignment="1">
      <alignment horizontal="center" wrapText="1"/>
    </xf>
    <xf numFmtId="3" fontId="13" fillId="8" borderId="11" xfId="0" applyNumberFormat="1" applyFont="1" applyFill="1" applyBorder="1" applyAlignment="1">
      <alignment horizontal="center" wrapText="1"/>
    </xf>
    <xf numFmtId="3" fontId="13" fillId="8" borderId="10" xfId="0" applyNumberFormat="1" applyFont="1" applyFill="1" applyBorder="1" applyAlignment="1">
      <alignment horizontal="center" wrapText="1"/>
    </xf>
    <xf numFmtId="3" fontId="13" fillId="0" borderId="0" xfId="0" applyNumberFormat="1" applyFont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14</xdr:col>
      <xdr:colOff>495300</xdr:colOff>
      <xdr:row>2</xdr:row>
      <xdr:rowOff>142875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61925" y="142875"/>
          <a:ext cx="9067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1a) Angebotsveränderungen mit geringem Investitionsaufwand in bestehenden städtischen Tageseinrichtungen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(nach Reihenfolge der Priorität)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5</xdr:col>
      <xdr:colOff>581025</xdr:colOff>
      <xdr:row>2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" y="114300"/>
          <a:ext cx="7372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1b) Anträge Früh- / Spätbetreuung in städtischen Tageseinrichtungen</a:t>
          </a:r>
        </a:p>
      </xdr:txBody>
    </xdr:sp>
    <xdr:clientData/>
  </xdr:twoCellAnchor>
  <xdr:twoCellAnchor>
    <xdr:from>
      <xdr:col>25</xdr:col>
      <xdr:colOff>0</xdr:colOff>
      <xdr:row>8</xdr:row>
      <xdr:rowOff>238125</xdr:rowOff>
    </xdr:from>
    <xdr:to>
      <xdr:col>25</xdr:col>
      <xdr:colOff>0</xdr:colOff>
      <xdr:row>16</xdr:row>
      <xdr:rowOff>0</xdr:rowOff>
    </xdr:to>
    <xdr:sp>
      <xdr:nvSpPr>
        <xdr:cNvPr id="2" name="Text Box 35"/>
        <xdr:cNvSpPr txBox="1">
          <a:spLocks noChangeArrowheads="1"/>
        </xdr:cNvSpPr>
      </xdr:nvSpPr>
      <xdr:spPr>
        <a:xfrm>
          <a:off x="11410950" y="1581150"/>
          <a:ext cx="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Ohne konkrete Angaben der Kinderzahlen, die Bedarf haben keine Aussage durch JHP möglich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</xdr:row>
      <xdr:rowOff>47625</xdr:rowOff>
    </xdr:from>
    <xdr:to>
      <xdr:col>11</xdr:col>
      <xdr:colOff>47625</xdr:colOff>
      <xdr:row>2</xdr:row>
      <xdr:rowOff>219075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190500"/>
          <a:ext cx="63150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2: Einzelprojekte städtischer Träger: Umbauten; Investorenprojekte; Anmietungen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7" max="7" width="15.8515625" style="0" customWidth="1"/>
  </cols>
  <sheetData>
    <row r="1" ht="13.5">
      <c r="A1" s="121"/>
    </row>
    <row r="2" ht="12.75">
      <c r="D2" s="8"/>
    </row>
    <row r="3" ht="19.5" customHeight="1">
      <c r="A3" s="1" t="s">
        <v>161</v>
      </c>
    </row>
    <row r="4" ht="12.75" customHeight="1">
      <c r="A4" s="1"/>
    </row>
    <row r="5" ht="17.25" customHeight="1">
      <c r="A5" s="122"/>
    </row>
    <row r="6" spans="1:7" ht="30" customHeight="1">
      <c r="A6" s="123" t="s">
        <v>156</v>
      </c>
      <c r="B6" s="238" t="s">
        <v>158</v>
      </c>
      <c r="C6" s="238"/>
      <c r="D6" s="238"/>
      <c r="E6" s="238"/>
      <c r="F6" s="238"/>
      <c r="G6" s="238"/>
    </row>
    <row r="7" spans="1:7" ht="24" customHeight="1">
      <c r="A7" s="123"/>
      <c r="B7" s="238" t="s">
        <v>159</v>
      </c>
      <c r="C7" s="238"/>
      <c r="D7" s="238"/>
      <c r="E7" s="238"/>
      <c r="F7" s="238"/>
      <c r="G7" s="238"/>
    </row>
    <row r="8" spans="1:7" ht="24" customHeight="1">
      <c r="A8" s="123"/>
      <c r="B8" s="238" t="s">
        <v>160</v>
      </c>
      <c r="C8" s="238"/>
      <c r="D8" s="238"/>
      <c r="E8" s="238"/>
      <c r="F8" s="238"/>
      <c r="G8" s="238"/>
    </row>
    <row r="9" spans="1:8" ht="33" customHeight="1">
      <c r="A9" s="123" t="s">
        <v>157</v>
      </c>
      <c r="B9" s="239" t="s">
        <v>220</v>
      </c>
      <c r="C9" s="238"/>
      <c r="D9" s="238"/>
      <c r="E9" s="238"/>
      <c r="F9" s="238"/>
      <c r="G9" s="238"/>
      <c r="H9" s="8"/>
    </row>
    <row r="10" spans="1:7" ht="30" customHeight="1">
      <c r="A10" s="123"/>
      <c r="B10" s="239"/>
      <c r="C10" s="238"/>
      <c r="D10" s="238"/>
      <c r="E10" s="238"/>
      <c r="F10" s="238"/>
      <c r="G10" s="238"/>
    </row>
    <row r="11" spans="1:7" ht="24" customHeight="1">
      <c r="A11" s="123"/>
      <c r="B11" s="238"/>
      <c r="C11" s="238"/>
      <c r="D11" s="238"/>
      <c r="E11" s="238"/>
      <c r="F11" s="238"/>
      <c r="G11" s="238"/>
    </row>
    <row r="12" spans="1:7" ht="24" customHeight="1">
      <c r="A12" s="123"/>
      <c r="B12" s="238"/>
      <c r="C12" s="238"/>
      <c r="D12" s="238"/>
      <c r="E12" s="238"/>
      <c r="F12" s="238"/>
      <c r="G12" s="238"/>
    </row>
    <row r="13" spans="1:7" ht="30" customHeight="1">
      <c r="A13" s="123"/>
      <c r="B13" s="238"/>
      <c r="C13" s="238"/>
      <c r="D13" s="238"/>
      <c r="E13" s="238"/>
      <c r="F13" s="238"/>
      <c r="G13" s="238"/>
    </row>
    <row r="15" spans="1:6" ht="14.25" customHeight="1">
      <c r="A15" s="124"/>
      <c r="B15" s="121"/>
      <c r="C15" s="121"/>
      <c r="D15" s="121"/>
      <c r="E15" s="121"/>
      <c r="F15" s="121"/>
    </row>
  </sheetData>
  <sheetProtection password="D992" sheet="1"/>
  <mergeCells count="8">
    <mergeCell ref="B13:G13"/>
    <mergeCell ref="B6:G6"/>
    <mergeCell ref="B12:G12"/>
    <mergeCell ref="B11:G11"/>
    <mergeCell ref="B10:G10"/>
    <mergeCell ref="B9:G9"/>
    <mergeCell ref="B7:G7"/>
    <mergeCell ref="B8:G8"/>
  </mergeCells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&amp;C&amp;A&amp;RAnlage 6 GRDrs 672/2012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5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 outlineLevelRow="1" outlineLevelCol="1"/>
  <cols>
    <col min="1" max="1" width="11.00390625" style="0" customWidth="1"/>
    <col min="2" max="2" width="13.8515625" style="0" customWidth="1"/>
    <col min="3" max="3" width="24.28125" style="3" customWidth="1"/>
    <col min="4" max="4" width="24.7109375" style="3" customWidth="1"/>
    <col min="5" max="14" width="5.7109375" style="130" customWidth="1"/>
    <col min="15" max="15" width="8.57421875" style="131" customWidth="1"/>
    <col min="16" max="17" width="9.7109375" style="19" hidden="1" customWidth="1" outlineLevel="1"/>
    <col min="18" max="18" width="12.00390625" style="19" customWidth="1" collapsed="1"/>
    <col min="19" max="19" width="11.57421875" style="19" hidden="1" customWidth="1" outlineLevel="1"/>
    <col min="20" max="20" width="11.57421875" style="77" hidden="1" customWidth="1" outlineLevel="1"/>
    <col min="21" max="21" width="11.57421875" style="19" hidden="1" customWidth="1" outlineLevel="1"/>
    <col min="22" max="23" width="12.421875" style="0" hidden="1" customWidth="1" outlineLevel="1"/>
    <col min="24" max="24" width="13.28125" style="0" customWidth="1" collapsed="1"/>
    <col min="25" max="25" width="10.57421875" style="0" customWidth="1"/>
    <col min="26" max="26" width="12.7109375" style="0" hidden="1" customWidth="1" outlineLevel="1"/>
    <col min="27" max="27" width="11.00390625" style="0" hidden="1" customWidth="1" outlineLevel="1"/>
    <col min="28" max="28" width="11.57421875" style="0" hidden="1" customWidth="1" outlineLevel="1"/>
    <col min="29" max="29" width="12.00390625" style="0" customWidth="1" collapsed="1"/>
    <col min="30" max="30" width="10.7109375" style="0" hidden="1" customWidth="1" outlineLevel="1"/>
    <col min="31" max="31" width="12.00390625" style="0" hidden="1" customWidth="1" outlineLevel="1"/>
    <col min="32" max="32" width="10.7109375" style="0" hidden="1" customWidth="1" outlineLevel="1"/>
    <col min="33" max="33" width="12.00390625" style="0" customWidth="1" collapsed="1"/>
    <col min="34" max="34" width="11.00390625" style="0" hidden="1" customWidth="1" outlineLevel="1"/>
    <col min="35" max="35" width="11.57421875" style="0" customWidth="1" collapsed="1"/>
  </cols>
  <sheetData>
    <row r="1" spans="1:51" s="4" customFormat="1" ht="21">
      <c r="A1" s="22"/>
      <c r="C1" s="5"/>
      <c r="D1" s="5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P1" s="38"/>
      <c r="Q1" s="38"/>
      <c r="R1" s="38"/>
      <c r="S1" s="38"/>
      <c r="T1" s="76"/>
      <c r="U1" s="38"/>
      <c r="W1" s="6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</row>
    <row r="2" spans="1:51" ht="15">
      <c r="A2" s="1"/>
      <c r="W2" s="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22:51" ht="12.75">
      <c r="V3" s="8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22:51" ht="12.75">
      <c r="V4" s="8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4" s="130" customFormat="1" ht="15" customHeight="1">
      <c r="A5" s="256" t="s">
        <v>162</v>
      </c>
      <c r="B5" s="256" t="s">
        <v>11</v>
      </c>
      <c r="C5" s="256" t="s">
        <v>163</v>
      </c>
      <c r="D5" s="256" t="s">
        <v>12</v>
      </c>
      <c r="E5" s="257" t="s">
        <v>3</v>
      </c>
      <c r="F5" s="257"/>
      <c r="G5" s="257"/>
      <c r="H5" s="257"/>
      <c r="I5" s="257"/>
      <c r="J5" s="257"/>
      <c r="K5" s="257"/>
      <c r="L5" s="257"/>
      <c r="M5" s="257"/>
      <c r="N5" s="257"/>
      <c r="O5" s="256" t="s">
        <v>170</v>
      </c>
      <c r="P5" s="273" t="s">
        <v>13</v>
      </c>
      <c r="Q5" s="273"/>
      <c r="R5" s="272" t="s">
        <v>16</v>
      </c>
      <c r="S5" s="254" t="s">
        <v>39</v>
      </c>
      <c r="T5" s="274" t="s">
        <v>40</v>
      </c>
      <c r="U5" s="253" t="s">
        <v>166</v>
      </c>
      <c r="V5" s="263" t="s">
        <v>172</v>
      </c>
      <c r="W5" s="263" t="s">
        <v>173</v>
      </c>
      <c r="X5" s="261" t="s">
        <v>15</v>
      </c>
      <c r="Y5" s="261" t="s">
        <v>167</v>
      </c>
      <c r="Z5" s="266" t="s">
        <v>174</v>
      </c>
      <c r="AA5" s="263" t="s">
        <v>17</v>
      </c>
      <c r="AB5" s="263" t="s">
        <v>18</v>
      </c>
      <c r="AC5" s="261" t="s">
        <v>131</v>
      </c>
      <c r="AD5" s="271" t="s">
        <v>168</v>
      </c>
      <c r="AE5" s="263" t="s">
        <v>20</v>
      </c>
      <c r="AF5" s="263" t="s">
        <v>21</v>
      </c>
      <c r="AG5" s="261" t="s">
        <v>132</v>
      </c>
      <c r="AH5" s="260" t="s">
        <v>169</v>
      </c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38"/>
      <c r="BA5" s="138"/>
      <c r="BB5" s="138"/>
    </row>
    <row r="6" spans="1:54" s="130" customFormat="1" ht="16.5" customHeight="1">
      <c r="A6" s="258"/>
      <c r="B6" s="256"/>
      <c r="C6" s="256"/>
      <c r="D6" s="256"/>
      <c r="E6" s="257" t="s">
        <v>0</v>
      </c>
      <c r="F6" s="257"/>
      <c r="G6" s="257"/>
      <c r="H6" s="257"/>
      <c r="I6" s="257" t="s">
        <v>1</v>
      </c>
      <c r="J6" s="257"/>
      <c r="K6" s="257"/>
      <c r="L6" s="257"/>
      <c r="M6" s="257" t="s">
        <v>2</v>
      </c>
      <c r="N6" s="257"/>
      <c r="O6" s="256"/>
      <c r="P6" s="254" t="s">
        <v>164</v>
      </c>
      <c r="Q6" s="254" t="s">
        <v>165</v>
      </c>
      <c r="R6" s="272"/>
      <c r="S6" s="254"/>
      <c r="T6" s="274"/>
      <c r="U6" s="253"/>
      <c r="V6" s="265"/>
      <c r="W6" s="265"/>
      <c r="X6" s="262"/>
      <c r="Y6" s="262"/>
      <c r="Z6" s="266"/>
      <c r="AA6" s="264"/>
      <c r="AB6" s="264"/>
      <c r="AC6" s="267"/>
      <c r="AD6" s="271"/>
      <c r="AE6" s="265"/>
      <c r="AF6" s="264"/>
      <c r="AG6" s="267"/>
      <c r="AH6" s="260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38"/>
      <c r="BA6" s="138"/>
      <c r="BB6" s="138"/>
    </row>
    <row r="7" spans="1:54" s="130" customFormat="1" ht="24" customHeight="1">
      <c r="A7" s="258"/>
      <c r="B7" s="256"/>
      <c r="C7" s="256"/>
      <c r="D7" s="256"/>
      <c r="E7" s="259" t="s">
        <v>4</v>
      </c>
      <c r="F7" s="259"/>
      <c r="G7" s="257" t="s">
        <v>5</v>
      </c>
      <c r="H7" s="257"/>
      <c r="I7" s="259" t="s">
        <v>4</v>
      </c>
      <c r="J7" s="259"/>
      <c r="K7" s="257" t="s">
        <v>5</v>
      </c>
      <c r="L7" s="257"/>
      <c r="M7" s="127" t="s">
        <v>4</v>
      </c>
      <c r="N7" s="126" t="s">
        <v>171</v>
      </c>
      <c r="O7" s="256"/>
      <c r="P7" s="255"/>
      <c r="Q7" s="255"/>
      <c r="R7" s="272"/>
      <c r="S7" s="254"/>
      <c r="T7" s="274"/>
      <c r="U7" s="253"/>
      <c r="V7" s="265"/>
      <c r="W7" s="265"/>
      <c r="X7" s="262"/>
      <c r="Y7" s="262"/>
      <c r="Z7" s="266"/>
      <c r="AA7" s="264"/>
      <c r="AB7" s="264"/>
      <c r="AC7" s="267"/>
      <c r="AD7" s="271"/>
      <c r="AE7" s="265"/>
      <c r="AF7" s="264"/>
      <c r="AG7" s="267"/>
      <c r="AH7" s="260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38"/>
      <c r="BA7" s="138"/>
      <c r="BB7" s="138"/>
    </row>
    <row r="8" spans="1:54" s="130" customFormat="1" ht="25.5" customHeight="1">
      <c r="A8" s="258"/>
      <c r="B8" s="256"/>
      <c r="C8" s="256"/>
      <c r="D8" s="256"/>
      <c r="E8" s="128" t="s">
        <v>6</v>
      </c>
      <c r="F8" s="128" t="s">
        <v>7</v>
      </c>
      <c r="G8" s="125" t="s">
        <v>8</v>
      </c>
      <c r="H8" s="125" t="s">
        <v>7</v>
      </c>
      <c r="I8" s="128" t="s">
        <v>8</v>
      </c>
      <c r="J8" s="128" t="s">
        <v>9</v>
      </c>
      <c r="K8" s="125" t="s">
        <v>8</v>
      </c>
      <c r="L8" s="125" t="s">
        <v>7</v>
      </c>
      <c r="M8" s="128" t="s">
        <v>7</v>
      </c>
      <c r="N8" s="125" t="s">
        <v>7</v>
      </c>
      <c r="O8" s="256"/>
      <c r="P8" s="255"/>
      <c r="Q8" s="255"/>
      <c r="R8" s="272"/>
      <c r="S8" s="254"/>
      <c r="T8" s="274"/>
      <c r="U8" s="253"/>
      <c r="V8" s="265"/>
      <c r="W8" s="265"/>
      <c r="X8" s="262"/>
      <c r="Y8" s="262"/>
      <c r="Z8" s="266"/>
      <c r="AA8" s="264"/>
      <c r="AB8" s="264"/>
      <c r="AC8" s="267"/>
      <c r="AD8" s="271"/>
      <c r="AE8" s="265"/>
      <c r="AF8" s="264"/>
      <c r="AG8" s="267"/>
      <c r="AH8" s="260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38"/>
      <c r="BA8" s="138"/>
      <c r="BB8" s="138"/>
    </row>
    <row r="9" spans="1:51" s="42" customFormat="1" ht="36.75" customHeight="1" hidden="1" outlineLevel="1">
      <c r="A9" s="103"/>
      <c r="B9" s="104"/>
      <c r="C9" s="104"/>
      <c r="D9" s="100" t="s">
        <v>130</v>
      </c>
      <c r="E9" s="132"/>
      <c r="F9" s="132"/>
      <c r="G9" s="146"/>
      <c r="H9" s="146"/>
      <c r="I9" s="145"/>
      <c r="J9" s="145"/>
      <c r="K9" s="146"/>
      <c r="L9" s="146"/>
      <c r="M9" s="145"/>
      <c r="N9" s="146"/>
      <c r="O9" s="133"/>
      <c r="P9" s="105"/>
      <c r="Q9" s="105"/>
      <c r="R9" s="105"/>
      <c r="S9" s="105"/>
      <c r="T9" s="106"/>
      <c r="U9" s="105"/>
      <c r="V9" s="107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</row>
    <row r="10" spans="1:51" s="9" customFormat="1" ht="41.25" customHeight="1" collapsed="1">
      <c r="A10" s="236" t="s">
        <v>181</v>
      </c>
      <c r="B10" s="251" t="s">
        <v>66</v>
      </c>
      <c r="C10" s="224" t="s">
        <v>261</v>
      </c>
      <c r="D10" s="13" t="s">
        <v>146</v>
      </c>
      <c r="E10" s="145"/>
      <c r="F10" s="145"/>
      <c r="G10" s="146"/>
      <c r="H10" s="146"/>
      <c r="I10" s="145"/>
      <c r="J10" s="145">
        <v>15</v>
      </c>
      <c r="K10" s="146"/>
      <c r="L10" s="146"/>
      <c r="M10" s="145"/>
      <c r="N10" s="146"/>
      <c r="O10" s="14">
        <v>41306</v>
      </c>
      <c r="P10" s="39">
        <v>12500</v>
      </c>
      <c r="Q10" s="39">
        <v>20000</v>
      </c>
      <c r="R10" s="154">
        <v>32500</v>
      </c>
      <c r="S10" s="154">
        <v>32500</v>
      </c>
      <c r="T10" s="154">
        <v>0</v>
      </c>
      <c r="U10" s="155">
        <v>0</v>
      </c>
      <c r="V10" s="155">
        <v>165391</v>
      </c>
      <c r="W10" s="155">
        <v>13750</v>
      </c>
      <c r="X10" s="80">
        <v>179141</v>
      </c>
      <c r="Y10" s="157">
        <v>3.8658</v>
      </c>
      <c r="Z10" s="155">
        <v>12090</v>
      </c>
      <c r="AA10" s="155">
        <v>151609</v>
      </c>
      <c r="AB10" s="155">
        <v>12604.166666666666</v>
      </c>
      <c r="AC10" s="69">
        <v>164213.16666666666</v>
      </c>
      <c r="AD10" s="155">
        <v>12090</v>
      </c>
      <c r="AE10" s="155">
        <v>165391</v>
      </c>
      <c r="AF10" s="155">
        <v>13750</v>
      </c>
      <c r="AG10" s="69">
        <v>179141</v>
      </c>
      <c r="AH10" s="41">
        <v>12090</v>
      </c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</row>
    <row r="11" spans="1:51" s="9" customFormat="1" ht="36" customHeight="1">
      <c r="A11" s="250"/>
      <c r="B11" s="252"/>
      <c r="C11" s="224" t="s">
        <v>262</v>
      </c>
      <c r="D11" s="26" t="s">
        <v>235</v>
      </c>
      <c r="E11" s="148"/>
      <c r="F11" s="148">
        <v>2</v>
      </c>
      <c r="G11" s="147"/>
      <c r="H11" s="147"/>
      <c r="I11" s="148"/>
      <c r="J11" s="148">
        <v>10</v>
      </c>
      <c r="K11" s="147"/>
      <c r="L11" s="147"/>
      <c r="M11" s="148">
        <v>8</v>
      </c>
      <c r="N11" s="147">
        <v>20</v>
      </c>
      <c r="O11" s="14">
        <v>41275</v>
      </c>
      <c r="P11" s="39">
        <v>4500</v>
      </c>
      <c r="Q11" s="39">
        <v>0</v>
      </c>
      <c r="R11" s="154">
        <v>4500</v>
      </c>
      <c r="S11" s="154">
        <v>4500</v>
      </c>
      <c r="T11" s="154">
        <v>0</v>
      </c>
      <c r="U11" s="155">
        <v>0</v>
      </c>
      <c r="V11" s="155">
        <v>35004</v>
      </c>
      <c r="W11" s="155">
        <v>8354</v>
      </c>
      <c r="X11" s="80">
        <v>43358</v>
      </c>
      <c r="Y11" s="157">
        <v>0.8455</v>
      </c>
      <c r="Z11" s="154">
        <v>1932</v>
      </c>
      <c r="AA11" s="155">
        <v>35004</v>
      </c>
      <c r="AB11" s="154">
        <v>8354</v>
      </c>
      <c r="AC11" s="69">
        <v>43358</v>
      </c>
      <c r="AD11" s="155">
        <v>1932</v>
      </c>
      <c r="AE11" s="155">
        <v>35004</v>
      </c>
      <c r="AF11" s="155">
        <v>8354</v>
      </c>
      <c r="AG11" s="69">
        <v>43358</v>
      </c>
      <c r="AH11" s="41">
        <v>1932</v>
      </c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</row>
    <row r="12" spans="1:51" ht="84" customHeight="1">
      <c r="A12" s="163" t="s">
        <v>182</v>
      </c>
      <c r="B12" s="166" t="s">
        <v>43</v>
      </c>
      <c r="C12" s="224" t="s">
        <v>259</v>
      </c>
      <c r="D12" s="26" t="s">
        <v>243</v>
      </c>
      <c r="E12" s="148"/>
      <c r="F12" s="148">
        <v>6</v>
      </c>
      <c r="G12" s="147"/>
      <c r="H12" s="147"/>
      <c r="I12" s="148"/>
      <c r="J12" s="148">
        <v>12</v>
      </c>
      <c r="K12" s="147"/>
      <c r="L12" s="147">
        <v>13</v>
      </c>
      <c r="M12" s="148"/>
      <c r="N12" s="147">
        <v>7</v>
      </c>
      <c r="O12" s="14">
        <v>41275</v>
      </c>
      <c r="P12" s="41">
        <v>12500</v>
      </c>
      <c r="Q12" s="41">
        <v>90000</v>
      </c>
      <c r="R12" s="154">
        <v>102500</v>
      </c>
      <c r="S12" s="154">
        <v>102500</v>
      </c>
      <c r="T12" s="155">
        <v>0</v>
      </c>
      <c r="U12" s="155">
        <v>12000</v>
      </c>
      <c r="V12" s="155">
        <v>17307</v>
      </c>
      <c r="W12" s="155">
        <v>8769</v>
      </c>
      <c r="X12" s="80">
        <v>26076</v>
      </c>
      <c r="Y12" s="157">
        <v>0.4555</v>
      </c>
      <c r="Z12" s="154">
        <v>1348</v>
      </c>
      <c r="AA12" s="155">
        <v>17307</v>
      </c>
      <c r="AB12" s="155">
        <v>8769</v>
      </c>
      <c r="AC12" s="69">
        <v>26076</v>
      </c>
      <c r="AD12" s="155">
        <v>1348</v>
      </c>
      <c r="AE12" s="155">
        <v>17307</v>
      </c>
      <c r="AF12" s="155">
        <v>8769</v>
      </c>
      <c r="AG12" s="69">
        <v>26076</v>
      </c>
      <c r="AH12" s="41">
        <v>1348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39.75" customHeight="1">
      <c r="A13" s="163" t="s">
        <v>183</v>
      </c>
      <c r="B13" s="166" t="s">
        <v>45</v>
      </c>
      <c r="C13" s="224" t="s">
        <v>260</v>
      </c>
      <c r="D13" s="26" t="s">
        <v>236</v>
      </c>
      <c r="E13" s="148"/>
      <c r="F13" s="148">
        <v>10</v>
      </c>
      <c r="G13" s="147"/>
      <c r="H13" s="147">
        <v>6</v>
      </c>
      <c r="I13" s="148"/>
      <c r="J13" s="148"/>
      <c r="K13" s="147"/>
      <c r="L13" s="147">
        <v>12</v>
      </c>
      <c r="M13" s="148"/>
      <c r="N13" s="147"/>
      <c r="O13" s="14">
        <v>41275</v>
      </c>
      <c r="P13" s="39">
        <v>2500</v>
      </c>
      <c r="Q13" s="39">
        <v>0</v>
      </c>
      <c r="R13" s="154">
        <v>2500</v>
      </c>
      <c r="S13" s="154">
        <v>2500</v>
      </c>
      <c r="T13" s="154">
        <v>0</v>
      </c>
      <c r="U13" s="155">
        <v>8000</v>
      </c>
      <c r="V13" s="155">
        <v>38033</v>
      </c>
      <c r="W13" s="155">
        <v>11000</v>
      </c>
      <c r="X13" s="80">
        <v>49033</v>
      </c>
      <c r="Y13" s="157">
        <v>0.8703</v>
      </c>
      <c r="Z13" s="154">
        <v>-7488</v>
      </c>
      <c r="AA13" s="155">
        <v>38033</v>
      </c>
      <c r="AB13" s="154">
        <v>11000</v>
      </c>
      <c r="AC13" s="69">
        <v>49033</v>
      </c>
      <c r="AD13" s="155">
        <v>-7488</v>
      </c>
      <c r="AE13" s="155">
        <v>38033</v>
      </c>
      <c r="AF13" s="155">
        <v>11000</v>
      </c>
      <c r="AG13" s="69">
        <v>49033</v>
      </c>
      <c r="AH13" s="41">
        <v>-7488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31.5" customHeight="1">
      <c r="A14" s="240" t="s">
        <v>185</v>
      </c>
      <c r="B14" s="242" t="s">
        <v>48</v>
      </c>
      <c r="C14" s="244" t="s">
        <v>189</v>
      </c>
      <c r="D14" s="26" t="s">
        <v>49</v>
      </c>
      <c r="E14" s="148"/>
      <c r="F14" s="148"/>
      <c r="G14" s="147"/>
      <c r="H14" s="147"/>
      <c r="I14" s="148"/>
      <c r="J14" s="148">
        <v>20</v>
      </c>
      <c r="K14" s="147">
        <v>22</v>
      </c>
      <c r="L14" s="147"/>
      <c r="M14" s="148"/>
      <c r="N14" s="147"/>
      <c r="O14" s="14">
        <v>41275</v>
      </c>
      <c r="P14" s="39">
        <v>10000</v>
      </c>
      <c r="Q14" s="39">
        <v>50000</v>
      </c>
      <c r="R14" s="154">
        <v>60000</v>
      </c>
      <c r="S14" s="154">
        <v>60000</v>
      </c>
      <c r="T14" s="154">
        <v>0</v>
      </c>
      <c r="U14" s="155">
        <v>0</v>
      </c>
      <c r="V14" s="155">
        <v>146863</v>
      </c>
      <c r="W14" s="155">
        <v>2750</v>
      </c>
      <c r="X14" s="80">
        <v>149613</v>
      </c>
      <c r="Y14" s="157">
        <v>3.4007</v>
      </c>
      <c r="Z14" s="154">
        <v>14896</v>
      </c>
      <c r="AA14" s="155">
        <v>146863</v>
      </c>
      <c r="AB14" s="154">
        <v>2750</v>
      </c>
      <c r="AC14" s="69">
        <v>149613</v>
      </c>
      <c r="AD14" s="155">
        <v>14896</v>
      </c>
      <c r="AE14" s="155">
        <v>146863</v>
      </c>
      <c r="AF14" s="155">
        <v>2750</v>
      </c>
      <c r="AG14" s="69">
        <v>149613</v>
      </c>
      <c r="AH14" s="41">
        <v>14896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26.25" customHeight="1">
      <c r="A15" s="241"/>
      <c r="B15" s="243"/>
      <c r="C15" s="245"/>
      <c r="D15" s="26" t="s">
        <v>50</v>
      </c>
      <c r="E15" s="148"/>
      <c r="F15" s="148">
        <v>10</v>
      </c>
      <c r="G15" s="147">
        <v>12</v>
      </c>
      <c r="H15" s="147"/>
      <c r="I15" s="148"/>
      <c r="J15" s="148"/>
      <c r="K15" s="147"/>
      <c r="L15" s="147"/>
      <c r="M15" s="148"/>
      <c r="N15" s="147"/>
      <c r="O15" s="14">
        <v>41275</v>
      </c>
      <c r="P15" s="39">
        <v>10000</v>
      </c>
      <c r="Q15" s="39">
        <v>0</v>
      </c>
      <c r="R15" s="154">
        <v>10000</v>
      </c>
      <c r="S15" s="154">
        <v>10000</v>
      </c>
      <c r="T15" s="154">
        <v>0</v>
      </c>
      <c r="U15" s="155">
        <v>0</v>
      </c>
      <c r="V15" s="155"/>
      <c r="W15" s="155">
        <v>-19000</v>
      </c>
      <c r="X15" s="80">
        <v>-19000</v>
      </c>
      <c r="Y15" s="157"/>
      <c r="Z15" s="154">
        <v>12486</v>
      </c>
      <c r="AA15" s="155"/>
      <c r="AB15" s="154">
        <v>-19000</v>
      </c>
      <c r="AC15" s="69">
        <v>-19000</v>
      </c>
      <c r="AD15" s="155">
        <v>12486</v>
      </c>
      <c r="AE15" s="155"/>
      <c r="AF15" s="155">
        <v>-19000</v>
      </c>
      <c r="AG15" s="69">
        <v>-19000</v>
      </c>
      <c r="AH15" s="41">
        <v>12486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48" customHeight="1">
      <c r="A16" s="163" t="s">
        <v>184</v>
      </c>
      <c r="B16" s="166" t="s">
        <v>68</v>
      </c>
      <c r="C16" s="224" t="s">
        <v>201</v>
      </c>
      <c r="D16" s="102" t="s">
        <v>129</v>
      </c>
      <c r="E16" s="145"/>
      <c r="F16" s="145"/>
      <c r="G16" s="146"/>
      <c r="H16" s="146"/>
      <c r="I16" s="145"/>
      <c r="J16" s="145">
        <v>10</v>
      </c>
      <c r="K16" s="146"/>
      <c r="L16" s="146"/>
      <c r="M16" s="145"/>
      <c r="N16" s="146"/>
      <c r="O16" s="133">
        <v>41275</v>
      </c>
      <c r="P16" s="39">
        <v>12500</v>
      </c>
      <c r="Q16" s="39">
        <v>36000</v>
      </c>
      <c r="R16" s="154">
        <v>48500</v>
      </c>
      <c r="S16" s="154">
        <v>48500</v>
      </c>
      <c r="T16" s="154">
        <v>0</v>
      </c>
      <c r="U16" s="155">
        <v>0</v>
      </c>
      <c r="V16" s="155">
        <v>88051</v>
      </c>
      <c r="W16" s="155">
        <v>13750</v>
      </c>
      <c r="X16" s="80">
        <v>101801</v>
      </c>
      <c r="Y16" s="157">
        <v>1.985</v>
      </c>
      <c r="Z16" s="154">
        <v>12090</v>
      </c>
      <c r="AA16" s="155">
        <v>88051</v>
      </c>
      <c r="AB16" s="154">
        <v>13750</v>
      </c>
      <c r="AC16" s="69">
        <v>101801</v>
      </c>
      <c r="AD16" s="155">
        <v>12090</v>
      </c>
      <c r="AE16" s="155">
        <v>88051</v>
      </c>
      <c r="AF16" s="155">
        <v>13750</v>
      </c>
      <c r="AG16" s="69">
        <v>101801</v>
      </c>
      <c r="AH16" s="41">
        <v>12090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36" customHeight="1">
      <c r="A17" s="163" t="s">
        <v>182</v>
      </c>
      <c r="B17" s="166" t="s">
        <v>44</v>
      </c>
      <c r="C17" s="225" t="s">
        <v>244</v>
      </c>
      <c r="D17" s="26" t="s">
        <v>246</v>
      </c>
      <c r="E17" s="145"/>
      <c r="F17" s="145">
        <v>6</v>
      </c>
      <c r="G17" s="146"/>
      <c r="H17" s="146">
        <v>5</v>
      </c>
      <c r="I17" s="145"/>
      <c r="J17" s="145">
        <v>12</v>
      </c>
      <c r="K17" s="146">
        <v>10</v>
      </c>
      <c r="L17" s="146">
        <v>3</v>
      </c>
      <c r="M17" s="145"/>
      <c r="N17" s="146"/>
      <c r="O17" s="133">
        <v>41275</v>
      </c>
      <c r="P17" s="41">
        <v>1500</v>
      </c>
      <c r="Q17" s="41">
        <v>0</v>
      </c>
      <c r="R17" s="154">
        <v>1500</v>
      </c>
      <c r="S17" s="155">
        <v>1500</v>
      </c>
      <c r="T17" s="155">
        <v>0</v>
      </c>
      <c r="U17" s="155">
        <v>0</v>
      </c>
      <c r="V17" s="155">
        <v>21136</v>
      </c>
      <c r="W17" s="155">
        <v>17625</v>
      </c>
      <c r="X17" s="80">
        <v>38761</v>
      </c>
      <c r="Y17" s="157">
        <v>0.5195</v>
      </c>
      <c r="Z17" s="154">
        <v>8416</v>
      </c>
      <c r="AA17" s="155">
        <v>21136</v>
      </c>
      <c r="AB17" s="155">
        <v>17625</v>
      </c>
      <c r="AC17" s="69">
        <v>38761</v>
      </c>
      <c r="AD17" s="155">
        <v>8416</v>
      </c>
      <c r="AE17" s="155">
        <v>21136</v>
      </c>
      <c r="AF17" s="155">
        <v>17625</v>
      </c>
      <c r="AG17" s="69">
        <v>38761</v>
      </c>
      <c r="AH17" s="41">
        <v>8416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9" customFormat="1" ht="34.5">
      <c r="A18" s="164" t="s">
        <v>181</v>
      </c>
      <c r="B18" s="166" t="s">
        <v>62</v>
      </c>
      <c r="C18" s="224" t="s">
        <v>245</v>
      </c>
      <c r="D18" s="26" t="s">
        <v>271</v>
      </c>
      <c r="E18" s="145"/>
      <c r="F18" s="145"/>
      <c r="G18" s="146"/>
      <c r="H18" s="146"/>
      <c r="I18" s="145">
        <v>9</v>
      </c>
      <c r="J18" s="145">
        <v>11</v>
      </c>
      <c r="K18" s="146">
        <v>22</v>
      </c>
      <c r="L18" s="146"/>
      <c r="M18" s="145"/>
      <c r="N18" s="146"/>
      <c r="O18" s="133">
        <v>41275</v>
      </c>
      <c r="P18" s="39">
        <v>12500</v>
      </c>
      <c r="Q18" s="39">
        <v>30000</v>
      </c>
      <c r="R18" s="154">
        <v>42500</v>
      </c>
      <c r="S18" s="154">
        <v>42500</v>
      </c>
      <c r="T18" s="154">
        <v>0</v>
      </c>
      <c r="U18" s="155">
        <v>0</v>
      </c>
      <c r="V18" s="155">
        <v>67137</v>
      </c>
      <c r="W18" s="155">
        <v>500</v>
      </c>
      <c r="X18" s="80">
        <v>67637</v>
      </c>
      <c r="Y18" s="157">
        <v>1.4835</v>
      </c>
      <c r="Z18" s="154">
        <v>7813</v>
      </c>
      <c r="AA18" s="155">
        <v>67137</v>
      </c>
      <c r="AB18" s="154">
        <v>500</v>
      </c>
      <c r="AC18" s="69">
        <v>67637</v>
      </c>
      <c r="AD18" s="155">
        <v>7813</v>
      </c>
      <c r="AE18" s="155">
        <v>67137</v>
      </c>
      <c r="AF18" s="155">
        <v>500</v>
      </c>
      <c r="AG18" s="69">
        <v>67637</v>
      </c>
      <c r="AH18" s="41">
        <v>7813</v>
      </c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</row>
    <row r="19" spans="1:51" ht="28.5" customHeight="1">
      <c r="A19" s="240" t="s">
        <v>185</v>
      </c>
      <c r="B19" s="242" t="s">
        <v>51</v>
      </c>
      <c r="C19" s="244" t="s">
        <v>190</v>
      </c>
      <c r="D19" s="26" t="s">
        <v>52</v>
      </c>
      <c r="E19" s="145"/>
      <c r="F19" s="145"/>
      <c r="G19" s="146"/>
      <c r="H19" s="146"/>
      <c r="I19" s="145"/>
      <c r="J19" s="145">
        <v>11</v>
      </c>
      <c r="K19" s="146"/>
      <c r="L19" s="146"/>
      <c r="M19" s="145">
        <v>9</v>
      </c>
      <c r="N19" s="146">
        <v>20</v>
      </c>
      <c r="O19" s="133">
        <v>41275</v>
      </c>
      <c r="P19" s="39">
        <v>7500</v>
      </c>
      <c r="Q19" s="39">
        <v>80000</v>
      </c>
      <c r="R19" s="154">
        <v>87500</v>
      </c>
      <c r="S19" s="154">
        <v>87500</v>
      </c>
      <c r="T19" s="154">
        <v>0</v>
      </c>
      <c r="U19" s="155">
        <v>0</v>
      </c>
      <c r="V19" s="155">
        <v>81893</v>
      </c>
      <c r="W19" s="155">
        <v>5137</v>
      </c>
      <c r="X19" s="80">
        <v>87030</v>
      </c>
      <c r="Y19" s="157">
        <v>1.9509</v>
      </c>
      <c r="Z19" s="154">
        <v>770</v>
      </c>
      <c r="AA19" s="155">
        <v>81893</v>
      </c>
      <c r="AB19" s="154">
        <v>5137</v>
      </c>
      <c r="AC19" s="69">
        <v>87030</v>
      </c>
      <c r="AD19" s="155">
        <v>770</v>
      </c>
      <c r="AE19" s="155">
        <v>81893</v>
      </c>
      <c r="AF19" s="155">
        <v>5137</v>
      </c>
      <c r="AG19" s="69">
        <v>87030</v>
      </c>
      <c r="AH19" s="41">
        <v>770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30" customHeight="1">
      <c r="A20" s="241"/>
      <c r="B20" s="243"/>
      <c r="C20" s="245"/>
      <c r="D20" s="26" t="s">
        <v>52</v>
      </c>
      <c r="E20" s="145"/>
      <c r="F20" s="145"/>
      <c r="G20" s="146"/>
      <c r="H20" s="146"/>
      <c r="I20" s="145"/>
      <c r="J20" s="145">
        <v>11</v>
      </c>
      <c r="K20" s="146"/>
      <c r="L20" s="146"/>
      <c r="M20" s="145">
        <v>9</v>
      </c>
      <c r="N20" s="146">
        <v>20</v>
      </c>
      <c r="O20" s="133">
        <v>41275</v>
      </c>
      <c r="P20" s="39">
        <v>7500</v>
      </c>
      <c r="Q20" s="39">
        <v>0</v>
      </c>
      <c r="R20" s="154">
        <v>7500</v>
      </c>
      <c r="S20" s="154">
        <v>7500</v>
      </c>
      <c r="T20" s="154">
        <v>0</v>
      </c>
      <c r="U20" s="155">
        <v>0</v>
      </c>
      <c r="V20" s="155"/>
      <c r="W20" s="155">
        <v>5137</v>
      </c>
      <c r="X20" s="80">
        <v>5137</v>
      </c>
      <c r="Y20" s="157"/>
      <c r="Z20" s="154">
        <v>770</v>
      </c>
      <c r="AA20" s="155"/>
      <c r="AB20" s="154">
        <v>5137</v>
      </c>
      <c r="AC20" s="69">
        <v>5137</v>
      </c>
      <c r="AD20" s="155">
        <v>770</v>
      </c>
      <c r="AE20" s="155"/>
      <c r="AF20" s="155">
        <v>5137</v>
      </c>
      <c r="AG20" s="69">
        <v>5137</v>
      </c>
      <c r="AH20" s="41">
        <v>770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27" customHeight="1">
      <c r="A21" s="163" t="s">
        <v>183</v>
      </c>
      <c r="B21" s="166" t="s">
        <v>47</v>
      </c>
      <c r="C21" s="224" t="s">
        <v>247</v>
      </c>
      <c r="D21" s="26" t="s">
        <v>61</v>
      </c>
      <c r="E21" s="148"/>
      <c r="F21" s="148">
        <v>10</v>
      </c>
      <c r="G21" s="147"/>
      <c r="H21" s="147"/>
      <c r="I21" s="148"/>
      <c r="J21" s="148"/>
      <c r="K21" s="147"/>
      <c r="L21" s="147"/>
      <c r="M21" s="148"/>
      <c r="N21" s="147"/>
      <c r="O21" s="14">
        <v>41275</v>
      </c>
      <c r="P21" s="39">
        <v>25000</v>
      </c>
      <c r="Q21" s="41">
        <v>25000</v>
      </c>
      <c r="R21" s="154">
        <v>50000</v>
      </c>
      <c r="S21" s="154">
        <v>50000</v>
      </c>
      <c r="T21" s="154">
        <v>0</v>
      </c>
      <c r="U21" s="155">
        <v>20000</v>
      </c>
      <c r="V21" s="155">
        <v>150445</v>
      </c>
      <c r="W21" s="155">
        <v>27500</v>
      </c>
      <c r="X21" s="80">
        <v>177945</v>
      </c>
      <c r="Y21" s="157">
        <v>3.6278</v>
      </c>
      <c r="Z21" s="154">
        <v>17550</v>
      </c>
      <c r="AA21" s="155">
        <v>150445</v>
      </c>
      <c r="AB21" s="154">
        <v>27500</v>
      </c>
      <c r="AC21" s="69">
        <v>177945</v>
      </c>
      <c r="AD21" s="155">
        <v>17550</v>
      </c>
      <c r="AE21" s="155">
        <v>150445</v>
      </c>
      <c r="AF21" s="155">
        <v>27500</v>
      </c>
      <c r="AG21" s="69">
        <v>177945</v>
      </c>
      <c r="AH21" s="41">
        <v>17550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s="9" customFormat="1" ht="73.5" customHeight="1">
      <c r="A22" s="240" t="s">
        <v>182</v>
      </c>
      <c r="B22" s="166" t="s">
        <v>42</v>
      </c>
      <c r="C22" s="224" t="s">
        <v>248</v>
      </c>
      <c r="D22" s="26" t="s">
        <v>270</v>
      </c>
      <c r="E22" s="148"/>
      <c r="F22" s="148"/>
      <c r="G22" s="147"/>
      <c r="H22" s="147"/>
      <c r="I22" s="148">
        <v>9</v>
      </c>
      <c r="J22" s="148">
        <v>11</v>
      </c>
      <c r="K22" s="147">
        <v>22</v>
      </c>
      <c r="L22" s="147"/>
      <c r="M22" s="148"/>
      <c r="N22" s="147"/>
      <c r="O22" s="14">
        <v>41275</v>
      </c>
      <c r="P22" s="39">
        <v>2500</v>
      </c>
      <c r="Q22" s="39">
        <v>0</v>
      </c>
      <c r="R22" s="154">
        <v>2500</v>
      </c>
      <c r="S22" s="154">
        <v>2500</v>
      </c>
      <c r="T22" s="154">
        <v>0</v>
      </c>
      <c r="U22" s="155">
        <v>0</v>
      </c>
      <c r="V22" s="155">
        <v>67116</v>
      </c>
      <c r="W22" s="155">
        <v>500</v>
      </c>
      <c r="X22" s="80">
        <v>67616</v>
      </c>
      <c r="Y22" s="157">
        <v>1.5298</v>
      </c>
      <c r="Z22" s="154">
        <v>7813</v>
      </c>
      <c r="AA22" s="155">
        <v>67116</v>
      </c>
      <c r="AB22" s="154">
        <v>500</v>
      </c>
      <c r="AC22" s="69">
        <v>67616</v>
      </c>
      <c r="AD22" s="155">
        <v>7813</v>
      </c>
      <c r="AE22" s="155">
        <v>67116</v>
      </c>
      <c r="AF22" s="155">
        <v>500</v>
      </c>
      <c r="AG22" s="69">
        <v>67616</v>
      </c>
      <c r="AH22" s="41">
        <v>7813</v>
      </c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</row>
    <row r="23" spans="1:51" ht="48" customHeight="1">
      <c r="A23" s="241"/>
      <c r="B23" s="166" t="s">
        <v>43</v>
      </c>
      <c r="C23" s="224" t="s">
        <v>191</v>
      </c>
      <c r="D23" s="26" t="s">
        <v>252</v>
      </c>
      <c r="E23" s="148"/>
      <c r="F23" s="148"/>
      <c r="G23" s="147">
        <v>1</v>
      </c>
      <c r="H23" s="147"/>
      <c r="I23" s="148">
        <v>10</v>
      </c>
      <c r="J23" s="148">
        <v>12</v>
      </c>
      <c r="K23" s="147">
        <v>21</v>
      </c>
      <c r="L23" s="147"/>
      <c r="M23" s="148"/>
      <c r="N23" s="147"/>
      <c r="O23" s="14">
        <v>41275</v>
      </c>
      <c r="P23" s="40">
        <v>1500</v>
      </c>
      <c r="Q23" s="40">
        <v>5000</v>
      </c>
      <c r="R23" s="154">
        <v>6500</v>
      </c>
      <c r="S23" s="154">
        <v>6500</v>
      </c>
      <c r="T23" s="154">
        <v>0</v>
      </c>
      <c r="U23" s="155">
        <v>0</v>
      </c>
      <c r="V23" s="155">
        <v>70333</v>
      </c>
      <c r="W23" s="155">
        <v>250</v>
      </c>
      <c r="X23" s="80">
        <v>70583</v>
      </c>
      <c r="Y23" s="157">
        <v>1.5732</v>
      </c>
      <c r="Z23" s="154">
        <v>9444</v>
      </c>
      <c r="AA23" s="155">
        <v>70333</v>
      </c>
      <c r="AB23" s="154">
        <v>250</v>
      </c>
      <c r="AC23" s="69">
        <v>70583</v>
      </c>
      <c r="AD23" s="155">
        <v>9444</v>
      </c>
      <c r="AE23" s="155">
        <v>70333</v>
      </c>
      <c r="AF23" s="155">
        <v>250</v>
      </c>
      <c r="AG23" s="69">
        <v>70583</v>
      </c>
      <c r="AH23" s="41">
        <v>9444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s="9" customFormat="1" ht="33" customHeight="1">
      <c r="A24" s="236" t="s">
        <v>181</v>
      </c>
      <c r="B24" s="251" t="s">
        <v>65</v>
      </c>
      <c r="C24" s="224" t="s">
        <v>263</v>
      </c>
      <c r="D24" s="26" t="s">
        <v>237</v>
      </c>
      <c r="E24" s="148"/>
      <c r="F24" s="148"/>
      <c r="G24" s="147"/>
      <c r="H24" s="147"/>
      <c r="I24" s="148"/>
      <c r="J24" s="148">
        <v>11</v>
      </c>
      <c r="K24" s="147"/>
      <c r="L24" s="147"/>
      <c r="M24" s="148">
        <v>9</v>
      </c>
      <c r="N24" s="147">
        <v>20</v>
      </c>
      <c r="O24" s="14">
        <v>41275</v>
      </c>
      <c r="P24" s="39">
        <v>10000</v>
      </c>
      <c r="Q24" s="39">
        <v>0</v>
      </c>
      <c r="R24" s="154">
        <v>10000</v>
      </c>
      <c r="S24" s="154">
        <v>10000</v>
      </c>
      <c r="T24" s="154">
        <v>0</v>
      </c>
      <c r="U24" s="155">
        <v>0</v>
      </c>
      <c r="V24" s="155">
        <v>31189</v>
      </c>
      <c r="W24" s="155">
        <v>5137</v>
      </c>
      <c r="X24" s="80">
        <v>36326</v>
      </c>
      <c r="Y24" s="157">
        <v>0.7443</v>
      </c>
      <c r="Z24" s="154">
        <v>770</v>
      </c>
      <c r="AA24" s="155">
        <v>31189</v>
      </c>
      <c r="AB24" s="154">
        <v>5137</v>
      </c>
      <c r="AC24" s="69">
        <v>36326</v>
      </c>
      <c r="AD24" s="155">
        <v>770</v>
      </c>
      <c r="AE24" s="155">
        <v>31189</v>
      </c>
      <c r="AF24" s="155">
        <v>5137</v>
      </c>
      <c r="AG24" s="69">
        <v>36326</v>
      </c>
      <c r="AH24" s="41">
        <v>770</v>
      </c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</row>
    <row r="25" spans="1:51" s="9" customFormat="1" ht="54" customHeight="1">
      <c r="A25" s="250"/>
      <c r="B25" s="252"/>
      <c r="C25" s="224" t="s">
        <v>193</v>
      </c>
      <c r="D25" s="26" t="s">
        <v>67</v>
      </c>
      <c r="E25" s="148"/>
      <c r="F25" s="150"/>
      <c r="G25" s="149"/>
      <c r="H25" s="147"/>
      <c r="I25" s="148"/>
      <c r="J25" s="150"/>
      <c r="K25" s="149"/>
      <c r="L25" s="147"/>
      <c r="M25" s="150">
        <v>10</v>
      </c>
      <c r="N25" s="149"/>
      <c r="O25" s="134">
        <v>41275</v>
      </c>
      <c r="P25" s="39">
        <v>2500</v>
      </c>
      <c r="Q25" s="39">
        <v>0</v>
      </c>
      <c r="R25" s="154">
        <v>2500</v>
      </c>
      <c r="S25" s="154">
        <v>2500</v>
      </c>
      <c r="T25" s="154">
        <v>0</v>
      </c>
      <c r="U25" s="155">
        <v>0</v>
      </c>
      <c r="V25" s="155">
        <v>65925</v>
      </c>
      <c r="W25" s="155">
        <v>9080</v>
      </c>
      <c r="X25" s="80">
        <v>75005</v>
      </c>
      <c r="Y25" s="157">
        <v>1.5137</v>
      </c>
      <c r="Z25" s="154">
        <v>11390</v>
      </c>
      <c r="AA25" s="155">
        <v>65925</v>
      </c>
      <c r="AB25" s="154">
        <v>9080</v>
      </c>
      <c r="AC25" s="69">
        <v>75005</v>
      </c>
      <c r="AD25" s="155">
        <v>11390</v>
      </c>
      <c r="AE25" s="155">
        <v>65925</v>
      </c>
      <c r="AF25" s="155">
        <v>9080</v>
      </c>
      <c r="AG25" s="69">
        <v>75005</v>
      </c>
      <c r="AH25" s="41">
        <v>11390</v>
      </c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</row>
    <row r="26" spans="1:51" s="9" customFormat="1" ht="63.75" customHeight="1">
      <c r="A26" s="163" t="s">
        <v>182</v>
      </c>
      <c r="B26" s="166" t="s">
        <v>41</v>
      </c>
      <c r="C26" s="224" t="s">
        <v>192</v>
      </c>
      <c r="D26" s="26" t="s">
        <v>253</v>
      </c>
      <c r="E26" s="148"/>
      <c r="F26" s="150"/>
      <c r="G26" s="149"/>
      <c r="H26" s="147"/>
      <c r="I26" s="148">
        <v>9</v>
      </c>
      <c r="J26" s="150">
        <v>11</v>
      </c>
      <c r="K26" s="149">
        <v>22</v>
      </c>
      <c r="L26" s="147"/>
      <c r="M26" s="150"/>
      <c r="N26" s="149"/>
      <c r="O26" s="134">
        <v>41275</v>
      </c>
      <c r="P26" s="39">
        <v>2500</v>
      </c>
      <c r="Q26" s="39">
        <v>0</v>
      </c>
      <c r="R26" s="154">
        <v>2500</v>
      </c>
      <c r="S26" s="154">
        <v>2500</v>
      </c>
      <c r="T26" s="154">
        <v>0</v>
      </c>
      <c r="U26" s="155">
        <v>0</v>
      </c>
      <c r="V26" s="155">
        <v>69142</v>
      </c>
      <c r="W26" s="155">
        <v>500</v>
      </c>
      <c r="X26" s="80">
        <v>69642</v>
      </c>
      <c r="Y26" s="157">
        <v>1.505</v>
      </c>
      <c r="Z26" s="154">
        <v>7813</v>
      </c>
      <c r="AA26" s="155">
        <v>69142</v>
      </c>
      <c r="AB26" s="154">
        <v>500</v>
      </c>
      <c r="AC26" s="69">
        <v>69642</v>
      </c>
      <c r="AD26" s="155">
        <v>7813</v>
      </c>
      <c r="AE26" s="155">
        <v>69142</v>
      </c>
      <c r="AF26" s="155">
        <v>500</v>
      </c>
      <c r="AG26" s="69">
        <v>69642</v>
      </c>
      <c r="AH26" s="41">
        <v>7813</v>
      </c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</row>
    <row r="27" spans="1:51" ht="70.5" customHeight="1">
      <c r="A27" s="240" t="s">
        <v>183</v>
      </c>
      <c r="B27" s="242" t="s">
        <v>46</v>
      </c>
      <c r="C27" s="244" t="s">
        <v>202</v>
      </c>
      <c r="D27" s="26" t="s">
        <v>238</v>
      </c>
      <c r="E27" s="148"/>
      <c r="F27" s="148"/>
      <c r="G27" s="147">
        <v>4</v>
      </c>
      <c r="H27" s="147"/>
      <c r="I27" s="148"/>
      <c r="J27" s="148">
        <v>20</v>
      </c>
      <c r="K27" s="147">
        <v>15</v>
      </c>
      <c r="L27" s="147"/>
      <c r="M27" s="148"/>
      <c r="N27" s="147"/>
      <c r="O27" s="134">
        <v>41275</v>
      </c>
      <c r="P27" s="39">
        <v>7500</v>
      </c>
      <c r="Q27" s="39">
        <v>80000</v>
      </c>
      <c r="R27" s="154">
        <v>87500</v>
      </c>
      <c r="S27" s="154">
        <v>87500</v>
      </c>
      <c r="T27" s="154">
        <v>0</v>
      </c>
      <c r="U27" s="155">
        <v>0</v>
      </c>
      <c r="V27" s="155">
        <v>157367</v>
      </c>
      <c r="W27" s="155">
        <v>-4875</v>
      </c>
      <c r="X27" s="80">
        <v>152492</v>
      </c>
      <c r="Y27" s="157">
        <v>3.5703</v>
      </c>
      <c r="Z27" s="154">
        <v>16162</v>
      </c>
      <c r="AA27" s="155">
        <v>157367</v>
      </c>
      <c r="AB27" s="154">
        <v>-4875</v>
      </c>
      <c r="AC27" s="69">
        <v>152492</v>
      </c>
      <c r="AD27" s="155">
        <v>16162</v>
      </c>
      <c r="AE27" s="155">
        <v>157367</v>
      </c>
      <c r="AF27" s="155">
        <v>-4875</v>
      </c>
      <c r="AG27" s="69">
        <v>152492</v>
      </c>
      <c r="AH27" s="41">
        <v>16162</v>
      </c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2"/>
      <c r="AU27" s="2"/>
      <c r="AV27" s="2"/>
      <c r="AW27" s="2"/>
      <c r="AX27" s="2"/>
      <c r="AY27" s="2"/>
    </row>
    <row r="28" spans="1:51" ht="30" customHeight="1">
      <c r="A28" s="241"/>
      <c r="B28" s="243"/>
      <c r="C28" s="245"/>
      <c r="D28" s="26" t="s">
        <v>239</v>
      </c>
      <c r="E28" s="148"/>
      <c r="F28" s="150"/>
      <c r="G28" s="147">
        <v>4</v>
      </c>
      <c r="H28" s="147"/>
      <c r="I28" s="150"/>
      <c r="J28" s="150">
        <v>20</v>
      </c>
      <c r="K28" s="149">
        <v>15</v>
      </c>
      <c r="L28" s="147"/>
      <c r="M28" s="148"/>
      <c r="N28" s="147"/>
      <c r="O28" s="14">
        <v>41275</v>
      </c>
      <c r="P28" s="39">
        <v>7500</v>
      </c>
      <c r="Q28" s="39">
        <v>0</v>
      </c>
      <c r="R28" s="154">
        <v>7500</v>
      </c>
      <c r="S28" s="154">
        <v>7500</v>
      </c>
      <c r="T28" s="154">
        <v>0</v>
      </c>
      <c r="U28" s="155">
        <v>0</v>
      </c>
      <c r="V28" s="155"/>
      <c r="W28" s="155">
        <v>-4875</v>
      </c>
      <c r="X28" s="80">
        <v>-4875</v>
      </c>
      <c r="Y28" s="157"/>
      <c r="Z28" s="154">
        <v>16162</v>
      </c>
      <c r="AA28" s="155"/>
      <c r="AB28" s="154">
        <v>-4875</v>
      </c>
      <c r="AC28" s="69">
        <v>-4875</v>
      </c>
      <c r="AD28" s="155">
        <v>16162</v>
      </c>
      <c r="AE28" s="155"/>
      <c r="AF28" s="155">
        <v>-4875</v>
      </c>
      <c r="AG28" s="69">
        <v>-4875</v>
      </c>
      <c r="AH28" s="41">
        <v>16162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s="9" customFormat="1" ht="67.5" customHeight="1">
      <c r="A29" s="240" t="s">
        <v>182</v>
      </c>
      <c r="B29" s="242" t="s">
        <v>41</v>
      </c>
      <c r="C29" s="178" t="s">
        <v>194</v>
      </c>
      <c r="D29" s="26" t="s">
        <v>253</v>
      </c>
      <c r="E29" s="148"/>
      <c r="F29" s="150"/>
      <c r="G29" s="147"/>
      <c r="H29" s="147"/>
      <c r="I29" s="150">
        <v>9</v>
      </c>
      <c r="J29" s="150">
        <v>11</v>
      </c>
      <c r="K29" s="149">
        <v>22</v>
      </c>
      <c r="L29" s="147"/>
      <c r="M29" s="148"/>
      <c r="N29" s="147"/>
      <c r="O29" s="14">
        <v>41275</v>
      </c>
      <c r="P29" s="39">
        <v>2500</v>
      </c>
      <c r="Q29" s="39">
        <v>5000</v>
      </c>
      <c r="R29" s="154">
        <v>7500</v>
      </c>
      <c r="S29" s="154">
        <v>7500</v>
      </c>
      <c r="T29" s="154">
        <v>0</v>
      </c>
      <c r="U29" s="155">
        <v>0</v>
      </c>
      <c r="V29" s="155">
        <v>71856</v>
      </c>
      <c r="W29" s="155">
        <v>500</v>
      </c>
      <c r="X29" s="80">
        <v>72356</v>
      </c>
      <c r="Y29" s="157">
        <v>1.5739</v>
      </c>
      <c r="Z29" s="154">
        <v>7813</v>
      </c>
      <c r="AA29" s="155">
        <v>71856</v>
      </c>
      <c r="AB29" s="154">
        <v>500</v>
      </c>
      <c r="AC29" s="69">
        <v>72356</v>
      </c>
      <c r="AD29" s="155">
        <v>7813</v>
      </c>
      <c r="AE29" s="155">
        <v>71856</v>
      </c>
      <c r="AF29" s="155">
        <v>500</v>
      </c>
      <c r="AG29" s="69">
        <v>72356</v>
      </c>
      <c r="AH29" s="41">
        <v>7813</v>
      </c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</row>
    <row r="30" spans="1:51" s="9" customFormat="1" ht="78.75" customHeight="1">
      <c r="A30" s="249"/>
      <c r="B30" s="237"/>
      <c r="C30" s="224" t="s">
        <v>264</v>
      </c>
      <c r="D30" s="26" t="s">
        <v>253</v>
      </c>
      <c r="E30" s="145"/>
      <c r="F30" s="145"/>
      <c r="G30" s="146"/>
      <c r="H30" s="146"/>
      <c r="I30" s="145">
        <v>9</v>
      </c>
      <c r="J30" s="145">
        <v>11</v>
      </c>
      <c r="K30" s="146">
        <v>22</v>
      </c>
      <c r="L30" s="146"/>
      <c r="M30" s="145"/>
      <c r="N30" s="146"/>
      <c r="O30" s="133">
        <v>41275</v>
      </c>
      <c r="P30" s="39">
        <v>2500</v>
      </c>
      <c r="Q30" s="39">
        <v>0</v>
      </c>
      <c r="R30" s="154">
        <v>2500</v>
      </c>
      <c r="S30" s="154">
        <v>2500</v>
      </c>
      <c r="T30" s="154">
        <v>0</v>
      </c>
      <c r="U30" s="155">
        <v>0</v>
      </c>
      <c r="V30" s="155">
        <v>65915</v>
      </c>
      <c r="W30" s="155">
        <v>500</v>
      </c>
      <c r="X30" s="80">
        <v>66415</v>
      </c>
      <c r="Y30" s="157">
        <v>1.5444</v>
      </c>
      <c r="Z30" s="154">
        <v>7813</v>
      </c>
      <c r="AA30" s="155">
        <v>65915</v>
      </c>
      <c r="AB30" s="154">
        <v>500</v>
      </c>
      <c r="AC30" s="69">
        <v>66415</v>
      </c>
      <c r="AD30" s="155">
        <v>7813</v>
      </c>
      <c r="AE30" s="155">
        <v>65915</v>
      </c>
      <c r="AF30" s="155">
        <v>500</v>
      </c>
      <c r="AG30" s="69">
        <v>66415</v>
      </c>
      <c r="AH30" s="41">
        <v>7813</v>
      </c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</row>
    <row r="31" spans="1:51" ht="27.75" customHeight="1">
      <c r="A31" s="249"/>
      <c r="B31" s="237"/>
      <c r="C31" s="246" t="s">
        <v>250</v>
      </c>
      <c r="D31" s="26" t="s">
        <v>249</v>
      </c>
      <c r="E31" s="148"/>
      <c r="F31" s="148"/>
      <c r="G31" s="147"/>
      <c r="H31" s="147"/>
      <c r="I31" s="151"/>
      <c r="J31" s="148">
        <v>20</v>
      </c>
      <c r="K31" s="147">
        <v>12</v>
      </c>
      <c r="L31" s="147">
        <v>10</v>
      </c>
      <c r="M31" s="148"/>
      <c r="N31" s="147"/>
      <c r="O31" s="14">
        <v>41275</v>
      </c>
      <c r="P31" s="39">
        <v>1500</v>
      </c>
      <c r="Q31" s="39">
        <v>5000</v>
      </c>
      <c r="R31" s="154">
        <v>6500</v>
      </c>
      <c r="S31" s="154">
        <v>6500</v>
      </c>
      <c r="T31" s="154">
        <v>0</v>
      </c>
      <c r="U31" s="155">
        <v>0</v>
      </c>
      <c r="V31" s="155">
        <v>22286</v>
      </c>
      <c r="W31" s="155">
        <v>250</v>
      </c>
      <c r="X31" s="80">
        <v>22536</v>
      </c>
      <c r="Y31" s="157">
        <v>0.5298</v>
      </c>
      <c r="Z31" s="154">
        <v>7026</v>
      </c>
      <c r="AA31" s="155">
        <v>22286</v>
      </c>
      <c r="AB31" s="154">
        <v>250</v>
      </c>
      <c r="AC31" s="69">
        <v>22536</v>
      </c>
      <c r="AD31" s="155">
        <v>7026</v>
      </c>
      <c r="AE31" s="155">
        <v>22286</v>
      </c>
      <c r="AF31" s="155">
        <v>250</v>
      </c>
      <c r="AG31" s="69">
        <v>22536</v>
      </c>
      <c r="AH31" s="41">
        <v>7026</v>
      </c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27.75" customHeight="1">
      <c r="A32" s="249"/>
      <c r="B32" s="243"/>
      <c r="C32" s="248"/>
      <c r="D32" s="26" t="s">
        <v>240</v>
      </c>
      <c r="E32" s="145"/>
      <c r="F32" s="145"/>
      <c r="G32" s="146"/>
      <c r="H32" s="146"/>
      <c r="I32" s="145"/>
      <c r="J32" s="145">
        <v>20</v>
      </c>
      <c r="K32" s="146">
        <v>12</v>
      </c>
      <c r="L32" s="146">
        <v>10</v>
      </c>
      <c r="M32" s="145"/>
      <c r="N32" s="146"/>
      <c r="O32" s="135">
        <v>41275</v>
      </c>
      <c r="P32" s="39">
        <v>1500</v>
      </c>
      <c r="Q32" s="39">
        <v>0</v>
      </c>
      <c r="R32" s="154">
        <v>1500</v>
      </c>
      <c r="S32" s="154">
        <v>1500</v>
      </c>
      <c r="T32" s="154">
        <v>0</v>
      </c>
      <c r="U32" s="155">
        <v>0</v>
      </c>
      <c r="V32" s="155"/>
      <c r="W32" s="155">
        <v>250</v>
      </c>
      <c r="X32" s="80">
        <v>250</v>
      </c>
      <c r="Y32" s="157"/>
      <c r="Z32" s="154">
        <v>7026</v>
      </c>
      <c r="AA32" s="155"/>
      <c r="AB32" s="154">
        <v>250</v>
      </c>
      <c r="AC32" s="69">
        <v>250</v>
      </c>
      <c r="AD32" s="155">
        <v>7026</v>
      </c>
      <c r="AE32" s="155"/>
      <c r="AF32" s="155">
        <v>250</v>
      </c>
      <c r="AG32" s="69">
        <v>250</v>
      </c>
      <c r="AH32" s="41">
        <v>7026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38.25" customHeight="1">
      <c r="A33" s="241"/>
      <c r="B33" s="166" t="s">
        <v>44</v>
      </c>
      <c r="C33" s="224" t="s">
        <v>195</v>
      </c>
      <c r="D33" s="26" t="s">
        <v>252</v>
      </c>
      <c r="E33" s="145"/>
      <c r="F33" s="145"/>
      <c r="G33" s="146">
        <v>1</v>
      </c>
      <c r="H33" s="146"/>
      <c r="I33" s="145">
        <v>10</v>
      </c>
      <c r="J33" s="145">
        <v>12</v>
      </c>
      <c r="K33" s="146">
        <v>21</v>
      </c>
      <c r="L33" s="146"/>
      <c r="M33" s="145"/>
      <c r="N33" s="146"/>
      <c r="O33" s="135">
        <v>41275</v>
      </c>
      <c r="P33" s="40">
        <v>4500</v>
      </c>
      <c r="Q33" s="40">
        <v>5000</v>
      </c>
      <c r="R33" s="154">
        <v>9500</v>
      </c>
      <c r="S33" s="154">
        <v>9500</v>
      </c>
      <c r="T33" s="154">
        <v>0</v>
      </c>
      <c r="U33" s="155">
        <v>0</v>
      </c>
      <c r="V33" s="155">
        <v>86608</v>
      </c>
      <c r="W33" s="155">
        <v>250</v>
      </c>
      <c r="X33" s="80">
        <v>86858</v>
      </c>
      <c r="Y33" s="157">
        <v>1.5732</v>
      </c>
      <c r="Z33" s="154">
        <v>9444</v>
      </c>
      <c r="AA33" s="155">
        <v>86608</v>
      </c>
      <c r="AB33" s="154">
        <v>250</v>
      </c>
      <c r="AC33" s="69">
        <v>86858</v>
      </c>
      <c r="AD33" s="155">
        <v>9444</v>
      </c>
      <c r="AE33" s="155">
        <v>86608</v>
      </c>
      <c r="AF33" s="155">
        <v>250</v>
      </c>
      <c r="AG33" s="69">
        <v>86858</v>
      </c>
      <c r="AH33" s="41">
        <v>9444</v>
      </c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33" customHeight="1">
      <c r="A34" s="240" t="s">
        <v>186</v>
      </c>
      <c r="B34" s="242" t="s">
        <v>63</v>
      </c>
      <c r="C34" s="244" t="s">
        <v>196</v>
      </c>
      <c r="D34" s="26" t="s">
        <v>251</v>
      </c>
      <c r="E34" s="145"/>
      <c r="F34" s="145"/>
      <c r="G34" s="146">
        <v>4</v>
      </c>
      <c r="H34" s="146"/>
      <c r="I34" s="145"/>
      <c r="J34" s="145">
        <v>20</v>
      </c>
      <c r="K34" s="146">
        <v>5</v>
      </c>
      <c r="L34" s="146">
        <v>10</v>
      </c>
      <c r="M34" s="145"/>
      <c r="N34" s="146"/>
      <c r="O34" s="135">
        <v>41275</v>
      </c>
      <c r="P34" s="39">
        <v>2500</v>
      </c>
      <c r="Q34" s="39">
        <v>0</v>
      </c>
      <c r="R34" s="154">
        <v>2500</v>
      </c>
      <c r="S34" s="154">
        <v>2500</v>
      </c>
      <c r="T34" s="154">
        <v>0</v>
      </c>
      <c r="U34" s="155">
        <v>0</v>
      </c>
      <c r="V34" s="155">
        <v>0</v>
      </c>
      <c r="W34" s="155">
        <v>-7375</v>
      </c>
      <c r="X34" s="80">
        <v>-7375</v>
      </c>
      <c r="Y34" s="157">
        <v>0</v>
      </c>
      <c r="Z34" s="154">
        <v>8292</v>
      </c>
      <c r="AA34" s="155">
        <v>0</v>
      </c>
      <c r="AB34" s="154">
        <v>-7375</v>
      </c>
      <c r="AC34" s="69">
        <v>-7375</v>
      </c>
      <c r="AD34" s="155">
        <v>8292</v>
      </c>
      <c r="AE34" s="155">
        <v>0</v>
      </c>
      <c r="AF34" s="155">
        <v>-7375</v>
      </c>
      <c r="AG34" s="69">
        <v>-7375</v>
      </c>
      <c r="AH34" s="41">
        <v>8292</v>
      </c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23.25">
      <c r="A35" s="241"/>
      <c r="B35" s="243"/>
      <c r="C35" s="245"/>
      <c r="D35" s="26" t="s">
        <v>251</v>
      </c>
      <c r="E35" s="145"/>
      <c r="F35" s="145"/>
      <c r="G35" s="146">
        <v>4</v>
      </c>
      <c r="H35" s="146"/>
      <c r="I35" s="145"/>
      <c r="J35" s="145">
        <v>20</v>
      </c>
      <c r="K35" s="146">
        <v>5</v>
      </c>
      <c r="L35" s="146">
        <v>10</v>
      </c>
      <c r="M35" s="145"/>
      <c r="N35" s="146"/>
      <c r="O35" s="135">
        <v>41275</v>
      </c>
      <c r="P35" s="39">
        <v>2500</v>
      </c>
      <c r="Q35" s="39">
        <v>0</v>
      </c>
      <c r="R35" s="154">
        <v>2500</v>
      </c>
      <c r="S35" s="154">
        <v>2500</v>
      </c>
      <c r="T35" s="154">
        <v>0</v>
      </c>
      <c r="U35" s="155">
        <v>0</v>
      </c>
      <c r="V35" s="155"/>
      <c r="W35" s="155">
        <v>-7375</v>
      </c>
      <c r="X35" s="80">
        <v>-7375</v>
      </c>
      <c r="Y35" s="157"/>
      <c r="Z35" s="154">
        <v>8292</v>
      </c>
      <c r="AA35" s="155"/>
      <c r="AB35" s="154">
        <v>-7375</v>
      </c>
      <c r="AC35" s="69">
        <v>-7375</v>
      </c>
      <c r="AD35" s="155">
        <v>8292</v>
      </c>
      <c r="AE35" s="155"/>
      <c r="AF35" s="155">
        <v>-7375</v>
      </c>
      <c r="AG35" s="69">
        <v>-7375</v>
      </c>
      <c r="AH35" s="41">
        <v>8292</v>
      </c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27" customHeight="1">
      <c r="A36" s="240" t="s">
        <v>187</v>
      </c>
      <c r="B36" s="242" t="s">
        <v>56</v>
      </c>
      <c r="C36" s="244" t="s">
        <v>197</v>
      </c>
      <c r="D36" s="26" t="s">
        <v>254</v>
      </c>
      <c r="E36" s="145"/>
      <c r="F36" s="145"/>
      <c r="G36" s="146"/>
      <c r="H36" s="146"/>
      <c r="I36" s="145">
        <v>9</v>
      </c>
      <c r="J36" s="145">
        <v>11</v>
      </c>
      <c r="K36" s="146">
        <v>22</v>
      </c>
      <c r="L36" s="146"/>
      <c r="M36" s="145"/>
      <c r="N36" s="146"/>
      <c r="O36" s="135">
        <v>41275</v>
      </c>
      <c r="P36" s="39">
        <v>2500</v>
      </c>
      <c r="Q36" s="39">
        <v>0</v>
      </c>
      <c r="R36" s="154">
        <v>2500</v>
      </c>
      <c r="S36" s="154">
        <v>2500</v>
      </c>
      <c r="T36" s="154">
        <v>0</v>
      </c>
      <c r="U36" s="155">
        <v>0</v>
      </c>
      <c r="V36" s="155">
        <v>97096</v>
      </c>
      <c r="W36" s="155">
        <v>500</v>
      </c>
      <c r="X36" s="80">
        <v>97596</v>
      </c>
      <c r="Y36" s="157">
        <v>2.1786</v>
      </c>
      <c r="Z36" s="154">
        <v>7813</v>
      </c>
      <c r="AA36" s="155">
        <v>97096</v>
      </c>
      <c r="AB36" s="154">
        <v>500</v>
      </c>
      <c r="AC36" s="69">
        <v>97596</v>
      </c>
      <c r="AD36" s="155">
        <v>7813</v>
      </c>
      <c r="AE36" s="155">
        <v>97096</v>
      </c>
      <c r="AF36" s="155">
        <v>500</v>
      </c>
      <c r="AG36" s="69">
        <v>97596</v>
      </c>
      <c r="AH36" s="41">
        <v>7813</v>
      </c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27.75" customHeight="1">
      <c r="A37" s="241"/>
      <c r="B37" s="243"/>
      <c r="C37" s="245"/>
      <c r="D37" s="26" t="s">
        <v>254</v>
      </c>
      <c r="E37" s="145"/>
      <c r="F37" s="145"/>
      <c r="G37" s="146"/>
      <c r="H37" s="146"/>
      <c r="I37" s="145">
        <v>9</v>
      </c>
      <c r="J37" s="145">
        <v>11</v>
      </c>
      <c r="K37" s="146">
        <v>22</v>
      </c>
      <c r="L37" s="146"/>
      <c r="M37" s="145"/>
      <c r="N37" s="146"/>
      <c r="O37" s="135">
        <v>41275</v>
      </c>
      <c r="P37" s="39">
        <v>2500</v>
      </c>
      <c r="Q37" s="39">
        <v>0</v>
      </c>
      <c r="R37" s="154">
        <v>2500</v>
      </c>
      <c r="S37" s="154">
        <v>2500</v>
      </c>
      <c r="T37" s="154">
        <v>0</v>
      </c>
      <c r="U37" s="155">
        <v>0</v>
      </c>
      <c r="V37" s="155"/>
      <c r="W37" s="155">
        <v>500</v>
      </c>
      <c r="X37" s="80">
        <v>500</v>
      </c>
      <c r="Y37" s="157"/>
      <c r="Z37" s="154">
        <v>7813</v>
      </c>
      <c r="AA37" s="155"/>
      <c r="AB37" s="154">
        <v>500</v>
      </c>
      <c r="AC37" s="69">
        <v>500</v>
      </c>
      <c r="AD37" s="155">
        <v>7813</v>
      </c>
      <c r="AE37" s="155"/>
      <c r="AF37" s="155">
        <v>500</v>
      </c>
      <c r="AG37" s="69">
        <v>500</v>
      </c>
      <c r="AH37" s="41">
        <v>7813</v>
      </c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s="42" customFormat="1" ht="50.25" customHeight="1">
      <c r="A38" s="163" t="s">
        <v>182</v>
      </c>
      <c r="B38" s="166" t="s">
        <v>58</v>
      </c>
      <c r="C38" s="226" t="s">
        <v>256</v>
      </c>
      <c r="D38" s="13" t="s">
        <v>255</v>
      </c>
      <c r="E38" s="145"/>
      <c r="F38" s="145"/>
      <c r="G38" s="146"/>
      <c r="H38" s="146"/>
      <c r="I38" s="145">
        <v>9</v>
      </c>
      <c r="J38" s="145">
        <v>11</v>
      </c>
      <c r="K38" s="146">
        <v>12</v>
      </c>
      <c r="L38" s="146">
        <v>10</v>
      </c>
      <c r="M38" s="145"/>
      <c r="N38" s="146"/>
      <c r="O38" s="31">
        <v>41275</v>
      </c>
      <c r="P38" s="41">
        <v>4500</v>
      </c>
      <c r="Q38" s="41">
        <v>0</v>
      </c>
      <c r="R38" s="154">
        <v>4500</v>
      </c>
      <c r="S38" s="155">
        <v>4500</v>
      </c>
      <c r="T38" s="155">
        <v>0</v>
      </c>
      <c r="U38" s="155">
        <v>0</v>
      </c>
      <c r="V38" s="155">
        <v>13794</v>
      </c>
      <c r="W38" s="155">
        <v>-2000</v>
      </c>
      <c r="X38" s="80">
        <v>11794</v>
      </c>
      <c r="Y38" s="157">
        <v>0.0367</v>
      </c>
      <c r="Z38" s="154">
        <v>-57</v>
      </c>
      <c r="AA38" s="155">
        <v>13794</v>
      </c>
      <c r="AB38" s="154">
        <v>-2000</v>
      </c>
      <c r="AC38" s="69">
        <v>11794</v>
      </c>
      <c r="AD38" s="155">
        <v>-57</v>
      </c>
      <c r="AE38" s="155">
        <v>13794</v>
      </c>
      <c r="AF38" s="155">
        <v>-2000</v>
      </c>
      <c r="AG38" s="69">
        <v>11794</v>
      </c>
      <c r="AH38" s="41">
        <v>-57</v>
      </c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</row>
    <row r="39" spans="1:51" ht="32.25" customHeight="1">
      <c r="A39" s="163" t="s">
        <v>188</v>
      </c>
      <c r="B39" s="166" t="s">
        <v>57</v>
      </c>
      <c r="C39" s="224" t="s">
        <v>198</v>
      </c>
      <c r="D39" s="26" t="s">
        <v>269</v>
      </c>
      <c r="E39" s="145"/>
      <c r="F39" s="145">
        <v>6</v>
      </c>
      <c r="G39" s="146"/>
      <c r="H39" s="146"/>
      <c r="I39" s="145"/>
      <c r="J39" s="145">
        <v>12</v>
      </c>
      <c r="K39" s="146"/>
      <c r="L39" s="146"/>
      <c r="M39" s="145"/>
      <c r="N39" s="146">
        <v>20</v>
      </c>
      <c r="O39" s="31">
        <v>41518</v>
      </c>
      <c r="P39" s="39">
        <v>25000</v>
      </c>
      <c r="Q39" s="39">
        <v>93000</v>
      </c>
      <c r="R39" s="154">
        <v>118000</v>
      </c>
      <c r="S39" s="154">
        <v>118000</v>
      </c>
      <c r="T39" s="154">
        <v>0</v>
      </c>
      <c r="U39" s="155">
        <v>12000</v>
      </c>
      <c r="V39" s="155">
        <v>50905</v>
      </c>
      <c r="W39" s="155">
        <v>14840</v>
      </c>
      <c r="X39" s="80">
        <v>65745</v>
      </c>
      <c r="Y39" s="157">
        <v>1.252</v>
      </c>
      <c r="Z39" s="154">
        <v>2258</v>
      </c>
      <c r="AA39" s="155">
        <v>16969</v>
      </c>
      <c r="AB39" s="154">
        <v>4946.666666666667</v>
      </c>
      <c r="AC39" s="69">
        <v>21915.666666666668</v>
      </c>
      <c r="AD39" s="155">
        <v>821.0909090909091</v>
      </c>
      <c r="AE39" s="155">
        <v>50905</v>
      </c>
      <c r="AF39" s="155">
        <v>14840</v>
      </c>
      <c r="AG39" s="69">
        <v>65745</v>
      </c>
      <c r="AH39" s="41">
        <v>2258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s="42" customFormat="1" ht="12.75" hidden="1" outlineLevel="1">
      <c r="A40" s="165"/>
      <c r="B40" s="167"/>
      <c r="C40" s="227"/>
      <c r="D40" s="144" t="s">
        <v>133</v>
      </c>
      <c r="E40" s="145"/>
      <c r="F40" s="145"/>
      <c r="G40" s="146"/>
      <c r="H40" s="146"/>
      <c r="I40" s="145"/>
      <c r="J40" s="145"/>
      <c r="K40" s="146"/>
      <c r="L40" s="146"/>
      <c r="M40" s="145"/>
      <c r="N40" s="146"/>
      <c r="O40" s="31"/>
      <c r="P40" s="105"/>
      <c r="Q40" s="105"/>
      <c r="R40" s="154">
        <v>0</v>
      </c>
      <c r="S40" s="156"/>
      <c r="T40" s="156"/>
      <c r="U40" s="156"/>
      <c r="V40" s="155"/>
      <c r="W40" s="155"/>
      <c r="X40" s="80">
        <v>0</v>
      </c>
      <c r="Y40" s="157"/>
      <c r="Z40" s="156"/>
      <c r="AA40" s="155"/>
      <c r="AB40" s="156"/>
      <c r="AC40" s="69">
        <v>0</v>
      </c>
      <c r="AD40" s="155"/>
      <c r="AE40" s="155"/>
      <c r="AF40" s="155"/>
      <c r="AG40" s="69">
        <v>0</v>
      </c>
      <c r="AH40" s="70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</row>
    <row r="41" spans="1:51" ht="42" customHeight="1" collapsed="1">
      <c r="A41" s="240" t="s">
        <v>183</v>
      </c>
      <c r="B41" s="242" t="s">
        <v>45</v>
      </c>
      <c r="C41" s="224" t="s">
        <v>257</v>
      </c>
      <c r="D41" s="13" t="s">
        <v>268</v>
      </c>
      <c r="E41" s="145"/>
      <c r="F41" s="145"/>
      <c r="G41" s="146"/>
      <c r="H41" s="146"/>
      <c r="I41" s="145">
        <v>9</v>
      </c>
      <c r="J41" s="145">
        <v>11</v>
      </c>
      <c r="K41" s="146">
        <v>12</v>
      </c>
      <c r="L41" s="146">
        <v>10</v>
      </c>
      <c r="M41" s="145"/>
      <c r="N41" s="146"/>
      <c r="O41" s="37">
        <v>41275</v>
      </c>
      <c r="P41" s="39">
        <v>2500</v>
      </c>
      <c r="Q41" s="39">
        <v>30000</v>
      </c>
      <c r="R41" s="154">
        <v>32500</v>
      </c>
      <c r="S41" s="154">
        <v>32500</v>
      </c>
      <c r="T41" s="154">
        <v>0</v>
      </c>
      <c r="U41" s="155">
        <v>0</v>
      </c>
      <c r="V41" s="155">
        <v>0</v>
      </c>
      <c r="W41" s="155">
        <v>-2000</v>
      </c>
      <c r="X41" s="80">
        <v>-2000</v>
      </c>
      <c r="Y41" s="157">
        <v>0</v>
      </c>
      <c r="Z41" s="154">
        <v>-57</v>
      </c>
      <c r="AA41" s="155">
        <v>0</v>
      </c>
      <c r="AB41" s="154">
        <v>-2000</v>
      </c>
      <c r="AC41" s="69">
        <v>-2000</v>
      </c>
      <c r="AD41" s="155">
        <v>-57</v>
      </c>
      <c r="AE41" s="155">
        <v>0</v>
      </c>
      <c r="AF41" s="155">
        <v>-2000</v>
      </c>
      <c r="AG41" s="69">
        <v>-2000</v>
      </c>
      <c r="AH41" s="41">
        <v>-57</v>
      </c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58.5" customHeight="1">
      <c r="A42" s="241"/>
      <c r="B42" s="243"/>
      <c r="C42" s="224" t="s">
        <v>258</v>
      </c>
      <c r="D42" s="13" t="s">
        <v>241</v>
      </c>
      <c r="E42" s="145"/>
      <c r="F42" s="145"/>
      <c r="G42" s="146"/>
      <c r="H42" s="146"/>
      <c r="I42" s="145">
        <v>9</v>
      </c>
      <c r="J42" s="145">
        <v>11</v>
      </c>
      <c r="K42" s="146">
        <v>12</v>
      </c>
      <c r="L42" s="146">
        <v>10</v>
      </c>
      <c r="M42" s="145"/>
      <c r="N42" s="146"/>
      <c r="O42" s="37">
        <v>41275</v>
      </c>
      <c r="P42" s="39">
        <v>1500</v>
      </c>
      <c r="Q42" s="39">
        <v>0</v>
      </c>
      <c r="R42" s="154">
        <v>1500</v>
      </c>
      <c r="S42" s="154">
        <v>1500</v>
      </c>
      <c r="T42" s="154">
        <v>0</v>
      </c>
      <c r="U42" s="155">
        <v>0</v>
      </c>
      <c r="V42" s="155">
        <v>18266</v>
      </c>
      <c r="W42" s="155">
        <v>-2000</v>
      </c>
      <c r="X42" s="80">
        <v>16266</v>
      </c>
      <c r="Y42" s="157">
        <v>0.4391</v>
      </c>
      <c r="Z42" s="154">
        <v>-57</v>
      </c>
      <c r="AA42" s="155">
        <v>18266</v>
      </c>
      <c r="AB42" s="154">
        <v>-2000</v>
      </c>
      <c r="AC42" s="69">
        <v>16266</v>
      </c>
      <c r="AD42" s="155">
        <v>-57</v>
      </c>
      <c r="AE42" s="155">
        <v>18266</v>
      </c>
      <c r="AF42" s="155">
        <v>-2000</v>
      </c>
      <c r="AG42" s="69">
        <v>16266</v>
      </c>
      <c r="AH42" s="41">
        <v>-57</v>
      </c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52.5" customHeight="1">
      <c r="A43" s="163" t="s">
        <v>186</v>
      </c>
      <c r="B43" s="166" t="s">
        <v>14</v>
      </c>
      <c r="C43" s="224" t="s">
        <v>199</v>
      </c>
      <c r="D43" s="26" t="s">
        <v>267</v>
      </c>
      <c r="E43" s="148"/>
      <c r="F43" s="148">
        <v>10</v>
      </c>
      <c r="G43" s="147"/>
      <c r="H43" s="147"/>
      <c r="I43" s="148"/>
      <c r="J43" s="148"/>
      <c r="K43" s="147"/>
      <c r="L43" s="147">
        <v>20</v>
      </c>
      <c r="M43" s="148"/>
      <c r="N43" s="147"/>
      <c r="O43" s="37">
        <v>41275</v>
      </c>
      <c r="P43" s="39">
        <v>1500</v>
      </c>
      <c r="Q43" s="41">
        <v>0</v>
      </c>
      <c r="R43" s="154">
        <v>1500</v>
      </c>
      <c r="S43" s="154">
        <v>1500</v>
      </c>
      <c r="T43" s="154">
        <v>0</v>
      </c>
      <c r="U43" s="155">
        <v>0</v>
      </c>
      <c r="V43" s="155">
        <v>0</v>
      </c>
      <c r="W43" s="155">
        <v>0</v>
      </c>
      <c r="X43" s="80">
        <v>0</v>
      </c>
      <c r="Y43" s="157">
        <v>0</v>
      </c>
      <c r="Z43" s="154">
        <v>-6630</v>
      </c>
      <c r="AA43" s="155">
        <v>0</v>
      </c>
      <c r="AB43" s="154">
        <v>0</v>
      </c>
      <c r="AC43" s="69">
        <v>0</v>
      </c>
      <c r="AD43" s="155">
        <v>-6630</v>
      </c>
      <c r="AE43" s="155">
        <v>0</v>
      </c>
      <c r="AF43" s="155">
        <v>0</v>
      </c>
      <c r="AG43" s="69">
        <v>0</v>
      </c>
      <c r="AH43" s="41">
        <v>-6630</v>
      </c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35.25" customHeight="1">
      <c r="A44" s="240" t="s">
        <v>182</v>
      </c>
      <c r="B44" s="242" t="s">
        <v>41</v>
      </c>
      <c r="C44" s="246" t="s">
        <v>265</v>
      </c>
      <c r="D44" s="26" t="s">
        <v>242</v>
      </c>
      <c r="E44" s="145"/>
      <c r="F44" s="145"/>
      <c r="G44" s="146"/>
      <c r="H44" s="146"/>
      <c r="I44" s="145"/>
      <c r="J44" s="145">
        <v>13</v>
      </c>
      <c r="K44" s="146">
        <v>12</v>
      </c>
      <c r="L44" s="146">
        <v>3</v>
      </c>
      <c r="M44" s="145">
        <v>7</v>
      </c>
      <c r="N44" s="146">
        <v>7</v>
      </c>
      <c r="O44" s="133">
        <v>41275</v>
      </c>
      <c r="P44" s="39">
        <v>1500</v>
      </c>
      <c r="Q44" s="39">
        <v>60000</v>
      </c>
      <c r="R44" s="154">
        <v>61500</v>
      </c>
      <c r="S44" s="154">
        <v>61500</v>
      </c>
      <c r="T44" s="154">
        <v>0</v>
      </c>
      <c r="U44" s="155">
        <v>0</v>
      </c>
      <c r="V44" s="155">
        <v>24323</v>
      </c>
      <c r="W44" s="155">
        <v>250</v>
      </c>
      <c r="X44" s="80">
        <v>24573</v>
      </c>
      <c r="Y44" s="157">
        <v>0.587</v>
      </c>
      <c r="Z44" s="154">
        <v>7026</v>
      </c>
      <c r="AA44" s="155">
        <v>24323</v>
      </c>
      <c r="AB44" s="154">
        <v>250</v>
      </c>
      <c r="AC44" s="69">
        <v>24573</v>
      </c>
      <c r="AD44" s="155">
        <v>7026</v>
      </c>
      <c r="AE44" s="155">
        <v>24323</v>
      </c>
      <c r="AF44" s="155">
        <v>250</v>
      </c>
      <c r="AG44" s="69">
        <v>24573</v>
      </c>
      <c r="AH44" s="41">
        <v>7026</v>
      </c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33" customHeight="1">
      <c r="A45" s="249"/>
      <c r="B45" s="237"/>
      <c r="C45" s="247"/>
      <c r="D45" s="26" t="s">
        <v>242</v>
      </c>
      <c r="E45" s="145"/>
      <c r="F45" s="145"/>
      <c r="G45" s="146"/>
      <c r="H45" s="146"/>
      <c r="I45" s="145"/>
      <c r="J45" s="145">
        <v>13</v>
      </c>
      <c r="K45" s="146">
        <v>12</v>
      </c>
      <c r="L45" s="146">
        <v>3</v>
      </c>
      <c r="M45" s="145">
        <v>7</v>
      </c>
      <c r="N45" s="146">
        <v>7</v>
      </c>
      <c r="O45" s="136">
        <v>41275</v>
      </c>
      <c r="P45" s="39">
        <v>1500</v>
      </c>
      <c r="Q45" s="39">
        <v>0</v>
      </c>
      <c r="R45" s="154">
        <v>1500</v>
      </c>
      <c r="S45" s="154">
        <v>1500</v>
      </c>
      <c r="T45" s="154">
        <v>0</v>
      </c>
      <c r="U45" s="155">
        <v>0</v>
      </c>
      <c r="V45" s="155"/>
      <c r="W45" s="155">
        <v>250</v>
      </c>
      <c r="X45" s="80">
        <v>250</v>
      </c>
      <c r="Y45" s="157"/>
      <c r="Z45" s="154">
        <v>7026</v>
      </c>
      <c r="AA45" s="155"/>
      <c r="AB45" s="154">
        <v>250</v>
      </c>
      <c r="AC45" s="69">
        <v>250</v>
      </c>
      <c r="AD45" s="155">
        <v>7026</v>
      </c>
      <c r="AE45" s="155"/>
      <c r="AF45" s="155">
        <v>250</v>
      </c>
      <c r="AG45" s="69">
        <v>250</v>
      </c>
      <c r="AH45" s="41">
        <v>7026</v>
      </c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34.5">
      <c r="A46" s="241"/>
      <c r="B46" s="243"/>
      <c r="C46" s="248"/>
      <c r="D46" s="26" t="s">
        <v>242</v>
      </c>
      <c r="E46" s="145"/>
      <c r="F46" s="145"/>
      <c r="G46" s="146"/>
      <c r="H46" s="146"/>
      <c r="I46" s="145"/>
      <c r="J46" s="145">
        <v>13</v>
      </c>
      <c r="K46" s="146">
        <v>12</v>
      </c>
      <c r="L46" s="146">
        <v>3</v>
      </c>
      <c r="M46" s="145">
        <v>7</v>
      </c>
      <c r="N46" s="146">
        <v>7</v>
      </c>
      <c r="O46" s="136">
        <v>41275</v>
      </c>
      <c r="P46" s="39">
        <v>1500</v>
      </c>
      <c r="Q46" s="39">
        <v>0</v>
      </c>
      <c r="R46" s="154">
        <v>1500</v>
      </c>
      <c r="S46" s="154">
        <v>1500</v>
      </c>
      <c r="T46" s="154">
        <v>0</v>
      </c>
      <c r="U46" s="155">
        <v>0</v>
      </c>
      <c r="V46" s="155"/>
      <c r="W46" s="155">
        <v>250</v>
      </c>
      <c r="X46" s="80">
        <v>250</v>
      </c>
      <c r="Y46" s="157"/>
      <c r="Z46" s="154">
        <v>7026</v>
      </c>
      <c r="AA46" s="155"/>
      <c r="AB46" s="154">
        <v>250</v>
      </c>
      <c r="AC46" s="69">
        <v>250</v>
      </c>
      <c r="AD46" s="155">
        <v>7026</v>
      </c>
      <c r="AE46" s="155"/>
      <c r="AF46" s="155">
        <v>250</v>
      </c>
      <c r="AG46" s="69">
        <v>250</v>
      </c>
      <c r="AH46" s="41">
        <v>7026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39" customHeight="1">
      <c r="A47" s="163" t="s">
        <v>185</v>
      </c>
      <c r="B47" s="166" t="s">
        <v>51</v>
      </c>
      <c r="C47" s="228" t="s">
        <v>200</v>
      </c>
      <c r="D47" s="26" t="s">
        <v>266</v>
      </c>
      <c r="E47" s="145"/>
      <c r="F47" s="145"/>
      <c r="G47" s="146"/>
      <c r="H47" s="146"/>
      <c r="I47" s="145"/>
      <c r="J47" s="145">
        <v>20</v>
      </c>
      <c r="K47" s="146"/>
      <c r="L47" s="146">
        <v>11</v>
      </c>
      <c r="M47" s="145"/>
      <c r="N47" s="146">
        <v>9</v>
      </c>
      <c r="O47" s="136">
        <v>41275</v>
      </c>
      <c r="P47" s="41">
        <v>7500</v>
      </c>
      <c r="Q47" s="41">
        <v>80000</v>
      </c>
      <c r="R47" s="154">
        <v>87500</v>
      </c>
      <c r="S47" s="155">
        <v>87500</v>
      </c>
      <c r="T47" s="155">
        <v>0</v>
      </c>
      <c r="U47" s="155">
        <v>0</v>
      </c>
      <c r="V47" s="155">
        <v>456</v>
      </c>
      <c r="W47" s="155">
        <v>4203</v>
      </c>
      <c r="X47" s="80">
        <v>4659</v>
      </c>
      <c r="Y47" s="157">
        <v>0.0128</v>
      </c>
      <c r="Z47" s="155">
        <v>630</v>
      </c>
      <c r="AA47" s="155">
        <v>456</v>
      </c>
      <c r="AB47" s="155">
        <v>4203</v>
      </c>
      <c r="AC47" s="69">
        <v>4659</v>
      </c>
      <c r="AD47" s="155">
        <v>630</v>
      </c>
      <c r="AE47" s="155">
        <v>456</v>
      </c>
      <c r="AF47" s="155">
        <v>4203</v>
      </c>
      <c r="AG47" s="69">
        <v>4659</v>
      </c>
      <c r="AH47" s="41">
        <v>630</v>
      </c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34" s="2" customFormat="1" ht="36.75" customHeight="1">
      <c r="A48" s="270" t="s">
        <v>175</v>
      </c>
      <c r="B48" s="270"/>
      <c r="C48" s="270"/>
      <c r="D48" s="270"/>
      <c r="E48" s="36">
        <v>0</v>
      </c>
      <c r="F48" s="36">
        <v>60</v>
      </c>
      <c r="G48" s="15">
        <v>30</v>
      </c>
      <c r="H48" s="15">
        <v>11</v>
      </c>
      <c r="I48" s="36">
        <v>110</v>
      </c>
      <c r="J48" s="36">
        <v>437</v>
      </c>
      <c r="K48" s="15">
        <v>364</v>
      </c>
      <c r="L48" s="15">
        <v>138</v>
      </c>
      <c r="M48" s="36">
        <v>66</v>
      </c>
      <c r="N48" s="15">
        <v>137</v>
      </c>
      <c r="O48" s="153"/>
      <c r="P48" s="101">
        <v>222000</v>
      </c>
      <c r="Q48" s="101">
        <v>694000</v>
      </c>
      <c r="R48" s="101">
        <v>916000</v>
      </c>
      <c r="S48" s="101">
        <v>916000</v>
      </c>
      <c r="T48" s="101">
        <v>0</v>
      </c>
      <c r="U48" s="101">
        <v>52000</v>
      </c>
      <c r="V48" s="101">
        <v>1723837</v>
      </c>
      <c r="W48" s="101">
        <v>102782</v>
      </c>
      <c r="X48" s="101">
        <v>1826619</v>
      </c>
      <c r="Y48" s="129">
        <v>39.168300000000016</v>
      </c>
      <c r="Z48" s="101">
        <v>240724</v>
      </c>
      <c r="AA48" s="101">
        <v>1676119</v>
      </c>
      <c r="AB48" s="101">
        <v>91742.83333333333</v>
      </c>
      <c r="AC48" s="101">
        <v>1767861.8333333333</v>
      </c>
      <c r="AD48" s="101">
        <v>239287.0909090909</v>
      </c>
      <c r="AE48" s="101">
        <v>1723837</v>
      </c>
      <c r="AF48" s="101">
        <v>102782</v>
      </c>
      <c r="AG48" s="101">
        <v>1826619</v>
      </c>
      <c r="AH48" s="101">
        <v>240724</v>
      </c>
    </row>
    <row r="49" spans="1:81" s="130" customFormat="1" ht="19.5" customHeight="1">
      <c r="A49" s="268" t="s">
        <v>176</v>
      </c>
      <c r="B49" s="268"/>
      <c r="C49" s="268"/>
      <c r="D49" s="268"/>
      <c r="E49" s="152" t="s">
        <v>177</v>
      </c>
      <c r="F49" s="152" t="s">
        <v>178</v>
      </c>
      <c r="G49" s="152"/>
      <c r="H49" s="152"/>
      <c r="I49" s="152" t="s">
        <v>177</v>
      </c>
      <c r="J49" s="152" t="s">
        <v>178</v>
      </c>
      <c r="K49" s="152"/>
      <c r="L49" s="152"/>
      <c r="M49" s="152" t="s">
        <v>177</v>
      </c>
      <c r="N49" s="152"/>
      <c r="O49" s="131"/>
      <c r="P49" s="139"/>
      <c r="Q49" s="139"/>
      <c r="R49" s="140"/>
      <c r="S49" s="139"/>
      <c r="T49" s="139"/>
      <c r="U49" s="139"/>
      <c r="V49" s="139"/>
      <c r="W49" s="139"/>
      <c r="X49" s="139"/>
      <c r="Y49" s="139"/>
      <c r="Z49" s="139"/>
      <c r="AA49" s="139"/>
      <c r="AB49" s="141"/>
      <c r="AC49" s="139"/>
      <c r="AD49" s="139"/>
      <c r="AE49" s="139"/>
      <c r="AF49" s="139"/>
      <c r="AG49" s="139"/>
      <c r="AH49" s="139"/>
      <c r="AI49" s="162"/>
      <c r="AJ49" s="161"/>
      <c r="AK49" s="161"/>
      <c r="AL49" s="161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</row>
    <row r="50" spans="1:81" s="130" customFormat="1" ht="24" customHeight="1">
      <c r="A50" s="269"/>
      <c r="B50" s="269"/>
      <c r="C50" s="269"/>
      <c r="D50" s="269"/>
      <c r="E50" s="137">
        <f>E48+F48-G48-H48</f>
        <v>19</v>
      </c>
      <c r="F50" s="137">
        <f>F48-H48</f>
        <v>49</v>
      </c>
      <c r="G50" s="15"/>
      <c r="H50" s="15"/>
      <c r="I50" s="137">
        <f>I48+J48-K48-L48</f>
        <v>45</v>
      </c>
      <c r="J50" s="137">
        <f>J48-L48</f>
        <v>299</v>
      </c>
      <c r="K50" s="15"/>
      <c r="L50" s="15"/>
      <c r="M50" s="137">
        <f>M48-N48</f>
        <v>-71</v>
      </c>
      <c r="N50" s="15"/>
      <c r="O50" s="131"/>
      <c r="P50" s="139"/>
      <c r="Q50" s="139"/>
      <c r="R50" s="140"/>
      <c r="S50" s="139"/>
      <c r="T50" s="142"/>
      <c r="U50" s="142"/>
      <c r="V50" s="142"/>
      <c r="W50" s="142"/>
      <c r="X50" s="142"/>
      <c r="Y50" s="142"/>
      <c r="Z50" s="142"/>
      <c r="AA50" s="142"/>
      <c r="AB50" s="141"/>
      <c r="AC50" s="139"/>
      <c r="AD50" s="139"/>
      <c r="AE50" s="139"/>
      <c r="AF50" s="139"/>
      <c r="AG50" s="139"/>
      <c r="AH50" s="139"/>
      <c r="AI50" s="162"/>
      <c r="AJ50" s="161"/>
      <c r="AK50" s="161"/>
      <c r="AL50" s="161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</row>
    <row r="52" spans="5:15" ht="12.75">
      <c r="E52" s="8"/>
      <c r="F52" s="8"/>
      <c r="G52"/>
      <c r="H52"/>
      <c r="I52" s="8"/>
      <c r="J52" s="8"/>
      <c r="K52"/>
      <c r="L52"/>
      <c r="M52" s="8"/>
      <c r="N52"/>
      <c r="O52"/>
    </row>
  </sheetData>
  <sheetProtection password="D992" sheet="1"/>
  <mergeCells count="63">
    <mergeCell ref="A49:D50"/>
    <mergeCell ref="A48:D48"/>
    <mergeCell ref="AG5:AG8"/>
    <mergeCell ref="AD5:AD8"/>
    <mergeCell ref="R5:R8"/>
    <mergeCell ref="P5:Q5"/>
    <mergeCell ref="W5:W8"/>
    <mergeCell ref="V5:V8"/>
    <mergeCell ref="T5:T8"/>
    <mergeCell ref="S5:S8"/>
    <mergeCell ref="AH5:AH8"/>
    <mergeCell ref="X5:X8"/>
    <mergeCell ref="AA5:AA8"/>
    <mergeCell ref="AE5:AE8"/>
    <mergeCell ref="AF5:AF8"/>
    <mergeCell ref="Z5:Z8"/>
    <mergeCell ref="AB5:AB8"/>
    <mergeCell ref="AC5:AC8"/>
    <mergeCell ref="Y5:Y8"/>
    <mergeCell ref="A5:A8"/>
    <mergeCell ref="B5:B8"/>
    <mergeCell ref="G7:H7"/>
    <mergeCell ref="I6:L6"/>
    <mergeCell ref="E7:F7"/>
    <mergeCell ref="E6:H6"/>
    <mergeCell ref="I7:J7"/>
    <mergeCell ref="E5:N5"/>
    <mergeCell ref="K7:L7"/>
    <mergeCell ref="U5:U8"/>
    <mergeCell ref="P6:P8"/>
    <mergeCell ref="C5:C8"/>
    <mergeCell ref="D5:D8"/>
    <mergeCell ref="Q6:Q8"/>
    <mergeCell ref="O5:O8"/>
    <mergeCell ref="M6:N6"/>
    <mergeCell ref="A19:A20"/>
    <mergeCell ref="B19:B20"/>
    <mergeCell ref="C19:C20"/>
    <mergeCell ref="A22:A23"/>
    <mergeCell ref="A10:A11"/>
    <mergeCell ref="B10:B11"/>
    <mergeCell ref="A14:A15"/>
    <mergeCell ref="B14:B15"/>
    <mergeCell ref="C14:C15"/>
    <mergeCell ref="C36:C37"/>
    <mergeCell ref="C27:C28"/>
    <mergeCell ref="A29:A33"/>
    <mergeCell ref="B29:B32"/>
    <mergeCell ref="C31:C32"/>
    <mergeCell ref="A24:A25"/>
    <mergeCell ref="B24:B25"/>
    <mergeCell ref="A27:A28"/>
    <mergeCell ref="B27:B28"/>
    <mergeCell ref="C44:C46"/>
    <mergeCell ref="A41:A42"/>
    <mergeCell ref="B41:B42"/>
    <mergeCell ref="A44:A46"/>
    <mergeCell ref="B44:B46"/>
    <mergeCell ref="A34:A35"/>
    <mergeCell ref="B34:B35"/>
    <mergeCell ref="C34:C35"/>
    <mergeCell ref="A36:A37"/>
    <mergeCell ref="B36:B37"/>
  </mergeCells>
  <printOptions/>
  <pageMargins left="0.2" right="0.2" top="0.57" bottom="0.43" header="0.3" footer="0.19"/>
  <pageSetup fitToHeight="4" horizontalDpi="300" verticalDpi="300" orientation="landscape" paperSize="9" scale="70" r:id="rId2"/>
  <headerFooter alignWithMargins="0">
    <oddHeader>&amp;C&amp;A&amp;RAnlage 6 GRDrs 672/2012</oddHeader>
    <oddFooter>&amp;RSeite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 outlineLevelRow="1" outlineLevelCol="1"/>
  <cols>
    <col min="1" max="1" width="12.7109375" style="11" customWidth="1"/>
    <col min="2" max="2" width="15.00390625" style="0" customWidth="1"/>
    <col min="3" max="3" width="24.7109375" style="0" customWidth="1"/>
    <col min="4" max="4" width="25.7109375" style="0" customWidth="1"/>
    <col min="5" max="5" width="25.7109375" style="28" customWidth="1"/>
    <col min="6" max="6" width="8.7109375" style="28" customWidth="1"/>
    <col min="7" max="7" width="12.7109375" style="28" hidden="1" customWidth="1" outlineLevel="1"/>
    <col min="8" max="8" width="12.140625" style="28" hidden="1" customWidth="1" outlineLevel="1"/>
    <col min="9" max="9" width="12.421875" style="0" hidden="1" customWidth="1" outlineLevel="1"/>
    <col min="10" max="10" width="11.7109375" style="0" hidden="1" customWidth="1" outlineLevel="1"/>
    <col min="11" max="11" width="10.421875" style="0" hidden="1" customWidth="1" outlineLevel="1"/>
    <col min="12" max="12" width="12.7109375" style="0" customWidth="1" collapsed="1"/>
    <col min="13" max="13" width="10.7109375" style="0" customWidth="1"/>
    <col min="14" max="14" width="10.7109375" style="0" hidden="1" customWidth="1" outlineLevel="1"/>
    <col min="15" max="16" width="11.7109375" style="0" hidden="1" customWidth="1" outlineLevel="1"/>
    <col min="17" max="17" width="11.7109375" style="0" customWidth="1" collapsed="1"/>
    <col min="18" max="18" width="11.7109375" style="0" hidden="1" customWidth="1" outlineLevel="1"/>
    <col min="19" max="19" width="12.140625" style="0" hidden="1" customWidth="1" outlineLevel="1"/>
    <col min="20" max="20" width="11.7109375" style="0" hidden="1" customWidth="1" outlineLevel="1"/>
    <col min="21" max="21" width="11.7109375" style="0" customWidth="1" collapsed="1"/>
    <col min="22" max="22" width="11.7109375" style="0" hidden="1" customWidth="1" outlineLevel="1"/>
    <col min="23" max="23" width="12.140625" style="0" hidden="1" customWidth="1" outlineLevel="1"/>
    <col min="24" max="24" width="11.7109375" style="0" hidden="1" customWidth="1" outlineLevel="1"/>
    <col min="25" max="25" width="11.7109375" style="0" customWidth="1" collapsed="1"/>
  </cols>
  <sheetData>
    <row r="1" ht="12.75">
      <c r="A1" s="10"/>
    </row>
    <row r="2" ht="12.75">
      <c r="A2" s="10"/>
    </row>
    <row r="3" ht="12.75">
      <c r="A3" s="10"/>
    </row>
    <row r="4" ht="9" customHeight="1"/>
    <row r="5" spans="1:25" ht="39" customHeight="1">
      <c r="A5" s="288" t="s">
        <v>10</v>
      </c>
      <c r="B5" s="256" t="s">
        <v>23</v>
      </c>
      <c r="C5" s="289" t="s">
        <v>206</v>
      </c>
      <c r="D5" s="289" t="s">
        <v>207</v>
      </c>
      <c r="E5" s="290" t="s">
        <v>33</v>
      </c>
      <c r="F5" s="289" t="s">
        <v>24</v>
      </c>
      <c r="G5" s="291" t="s">
        <v>35</v>
      </c>
      <c r="H5" s="291" t="s">
        <v>36</v>
      </c>
      <c r="I5" s="291" t="s">
        <v>37</v>
      </c>
      <c r="J5" s="266" t="s">
        <v>30</v>
      </c>
      <c r="K5" s="266" t="s">
        <v>34</v>
      </c>
      <c r="L5" s="266" t="s">
        <v>15</v>
      </c>
      <c r="M5" s="302" t="s">
        <v>31</v>
      </c>
      <c r="N5" s="266" t="s">
        <v>32</v>
      </c>
      <c r="O5" s="295" t="s">
        <v>17</v>
      </c>
      <c r="P5" s="271" t="s">
        <v>18</v>
      </c>
      <c r="Q5" s="266" t="s">
        <v>19</v>
      </c>
      <c r="R5" s="260" t="s">
        <v>25</v>
      </c>
      <c r="S5" s="295" t="s">
        <v>20</v>
      </c>
      <c r="T5" s="271" t="s">
        <v>21</v>
      </c>
      <c r="U5" s="266" t="s">
        <v>22</v>
      </c>
      <c r="V5" s="260" t="s">
        <v>26</v>
      </c>
      <c r="W5" s="295" t="s">
        <v>27</v>
      </c>
      <c r="X5" s="271" t="s">
        <v>28</v>
      </c>
      <c r="Y5" s="266" t="s">
        <v>29</v>
      </c>
    </row>
    <row r="6" spans="1:25" ht="12.75">
      <c r="A6" s="288"/>
      <c r="B6" s="256"/>
      <c r="C6" s="289"/>
      <c r="D6" s="289"/>
      <c r="E6" s="290"/>
      <c r="F6" s="289"/>
      <c r="G6" s="292"/>
      <c r="H6" s="292"/>
      <c r="I6" s="292"/>
      <c r="J6" s="294"/>
      <c r="K6" s="294"/>
      <c r="L6" s="294"/>
      <c r="M6" s="303"/>
      <c r="N6" s="266"/>
      <c r="O6" s="296"/>
      <c r="P6" s="304"/>
      <c r="Q6" s="300"/>
      <c r="R6" s="260"/>
      <c r="S6" s="296"/>
      <c r="T6" s="304"/>
      <c r="U6" s="300"/>
      <c r="V6" s="260"/>
      <c r="W6" s="296"/>
      <c r="X6" s="304"/>
      <c r="Y6" s="300"/>
    </row>
    <row r="7" spans="1:25" ht="12.75">
      <c r="A7" s="288"/>
      <c r="B7" s="256"/>
      <c r="C7" s="289"/>
      <c r="D7" s="289"/>
      <c r="E7" s="290"/>
      <c r="F7" s="289"/>
      <c r="G7" s="292"/>
      <c r="H7" s="292"/>
      <c r="I7" s="292"/>
      <c r="J7" s="294"/>
      <c r="K7" s="294"/>
      <c r="L7" s="294"/>
      <c r="M7" s="303"/>
      <c r="N7" s="266"/>
      <c r="O7" s="296"/>
      <c r="P7" s="304"/>
      <c r="Q7" s="300"/>
      <c r="R7" s="260"/>
      <c r="S7" s="296"/>
      <c r="T7" s="304"/>
      <c r="U7" s="300"/>
      <c r="V7" s="260"/>
      <c r="W7" s="296"/>
      <c r="X7" s="304"/>
      <c r="Y7" s="300"/>
    </row>
    <row r="8" spans="1:25" ht="12.75">
      <c r="A8" s="288"/>
      <c r="B8" s="256"/>
      <c r="C8" s="289"/>
      <c r="D8" s="289"/>
      <c r="E8" s="290"/>
      <c r="F8" s="289"/>
      <c r="G8" s="293"/>
      <c r="H8" s="293"/>
      <c r="I8" s="293"/>
      <c r="J8" s="294"/>
      <c r="K8" s="294"/>
      <c r="L8" s="294"/>
      <c r="M8" s="303"/>
      <c r="N8" s="266"/>
      <c r="O8" s="297"/>
      <c r="P8" s="305"/>
      <c r="Q8" s="301"/>
      <c r="R8" s="298"/>
      <c r="S8" s="297"/>
      <c r="T8" s="305"/>
      <c r="U8" s="301"/>
      <c r="V8" s="298"/>
      <c r="W8" s="297"/>
      <c r="X8" s="305"/>
      <c r="Y8" s="301"/>
    </row>
    <row r="9" spans="1:25" s="20" customFormat="1" ht="44.25" customHeight="1" hidden="1" outlineLevel="1">
      <c r="A9" s="283" t="s">
        <v>182</v>
      </c>
      <c r="B9" s="236" t="s">
        <v>58</v>
      </c>
      <c r="C9" s="277" t="s">
        <v>208</v>
      </c>
      <c r="D9" s="33"/>
      <c r="E9" s="33" t="s">
        <v>69</v>
      </c>
      <c r="F9" s="34">
        <v>41275</v>
      </c>
      <c r="G9" s="21"/>
      <c r="H9" s="21"/>
      <c r="I9" s="21"/>
      <c r="J9" s="69"/>
      <c r="K9" s="69"/>
      <c r="L9" s="69">
        <f>SUM(J9:K9)</f>
        <v>0</v>
      </c>
      <c r="M9" s="157"/>
      <c r="N9" s="69"/>
      <c r="O9" s="183"/>
      <c r="P9" s="175"/>
      <c r="Q9" s="69">
        <f>SUM(O9:P9)</f>
        <v>0</v>
      </c>
      <c r="R9" s="155"/>
      <c r="S9" s="155"/>
      <c r="T9" s="175"/>
      <c r="U9" s="69">
        <f>SUM(S9:T9)</f>
        <v>0</v>
      </c>
      <c r="V9" s="155"/>
      <c r="W9" s="155"/>
      <c r="X9" s="175"/>
      <c r="Y9" s="69">
        <f>SUM(W9:X9)</f>
        <v>0</v>
      </c>
    </row>
    <row r="10" spans="1:25" s="20" customFormat="1" ht="37.5" customHeight="1" hidden="1" outlineLevel="1">
      <c r="A10" s="284"/>
      <c r="B10" s="250"/>
      <c r="C10" s="245"/>
      <c r="D10" s="13"/>
      <c r="E10" s="33" t="s">
        <v>59</v>
      </c>
      <c r="F10" s="34">
        <v>41275</v>
      </c>
      <c r="G10" s="21"/>
      <c r="H10" s="21"/>
      <c r="I10" s="29"/>
      <c r="J10" s="69"/>
      <c r="K10" s="69"/>
      <c r="L10" s="69">
        <f aca="true" t="shared" si="0" ref="L10:L16">SUM(J10:K10)</f>
        <v>0</v>
      </c>
      <c r="M10" s="157"/>
      <c r="N10" s="69"/>
      <c r="O10" s="183"/>
      <c r="P10" s="175"/>
      <c r="Q10" s="69">
        <f aca="true" t="shared" si="1" ref="Q10:Q16">SUM(O10:P10)</f>
        <v>0</v>
      </c>
      <c r="R10" s="155"/>
      <c r="S10" s="155"/>
      <c r="T10" s="175"/>
      <c r="U10" s="69">
        <f aca="true" t="shared" si="2" ref="U10:U16">SUM(S10:T10)</f>
        <v>0</v>
      </c>
      <c r="V10" s="155"/>
      <c r="W10" s="155"/>
      <c r="X10" s="175"/>
      <c r="Y10" s="69">
        <f aca="true" t="shared" si="3" ref="Y10:Y16">SUM(W10:X10)</f>
        <v>0</v>
      </c>
    </row>
    <row r="11" spans="1:25" s="20" customFormat="1" ht="53.25" customHeight="1" collapsed="1">
      <c r="A11" s="284"/>
      <c r="B11" s="286" t="s">
        <v>41</v>
      </c>
      <c r="C11" s="224" t="s">
        <v>272</v>
      </c>
      <c r="D11" s="13"/>
      <c r="E11" s="13" t="s">
        <v>60</v>
      </c>
      <c r="F11" s="14">
        <v>41275</v>
      </c>
      <c r="G11" s="21"/>
      <c r="H11" s="21"/>
      <c r="I11" s="29"/>
      <c r="J11" s="69">
        <v>23561</v>
      </c>
      <c r="K11" s="69"/>
      <c r="L11" s="69">
        <f t="shared" si="0"/>
        <v>23561</v>
      </c>
      <c r="M11" s="157">
        <v>0.5434</v>
      </c>
      <c r="N11" s="69"/>
      <c r="O11" s="183">
        <v>23561</v>
      </c>
      <c r="P11" s="175"/>
      <c r="Q11" s="69">
        <f t="shared" si="1"/>
        <v>23561</v>
      </c>
      <c r="R11" s="155"/>
      <c r="S11" s="155">
        <v>23561</v>
      </c>
      <c r="T11" s="175"/>
      <c r="U11" s="69">
        <f t="shared" si="2"/>
        <v>23561</v>
      </c>
      <c r="V11" s="155"/>
      <c r="W11" s="155">
        <v>23561</v>
      </c>
      <c r="X11" s="175"/>
      <c r="Y11" s="69">
        <f t="shared" si="3"/>
        <v>23561</v>
      </c>
    </row>
    <row r="12" spans="1:25" s="20" customFormat="1" ht="42" customHeight="1">
      <c r="A12" s="285"/>
      <c r="B12" s="287"/>
      <c r="C12" s="224" t="s">
        <v>273</v>
      </c>
      <c r="D12" s="13"/>
      <c r="E12" s="13" t="s">
        <v>60</v>
      </c>
      <c r="F12" s="14">
        <v>41275</v>
      </c>
      <c r="G12" s="21"/>
      <c r="H12" s="21"/>
      <c r="I12" s="29"/>
      <c r="J12" s="69">
        <v>23561</v>
      </c>
      <c r="K12" s="69"/>
      <c r="L12" s="69">
        <f t="shared" si="0"/>
        <v>23561</v>
      </c>
      <c r="M12" s="157">
        <v>0.5434</v>
      </c>
      <c r="N12" s="69"/>
      <c r="O12" s="183">
        <v>23561</v>
      </c>
      <c r="P12" s="175"/>
      <c r="Q12" s="69">
        <f t="shared" si="1"/>
        <v>23561</v>
      </c>
      <c r="R12" s="155"/>
      <c r="S12" s="155">
        <v>23561</v>
      </c>
      <c r="T12" s="175"/>
      <c r="U12" s="69">
        <f t="shared" si="2"/>
        <v>23561</v>
      </c>
      <c r="V12" s="155"/>
      <c r="W12" s="155">
        <v>23561</v>
      </c>
      <c r="X12" s="175"/>
      <c r="Y12" s="69">
        <f t="shared" si="3"/>
        <v>23561</v>
      </c>
    </row>
    <row r="13" spans="1:25" s="20" customFormat="1" ht="30.75" customHeight="1" hidden="1" outlineLevel="1">
      <c r="A13" s="283" t="s">
        <v>185</v>
      </c>
      <c r="B13" s="286" t="s">
        <v>48</v>
      </c>
      <c r="C13" s="278" t="s">
        <v>209</v>
      </c>
      <c r="D13" s="13" t="s">
        <v>53</v>
      </c>
      <c r="E13" s="13" t="s">
        <v>54</v>
      </c>
      <c r="F13" s="14">
        <v>41275</v>
      </c>
      <c r="G13" s="21"/>
      <c r="H13" s="21"/>
      <c r="I13" s="29"/>
      <c r="J13" s="69"/>
      <c r="K13" s="69"/>
      <c r="L13" s="69">
        <f t="shared" si="0"/>
        <v>0</v>
      </c>
      <c r="M13" s="157"/>
      <c r="N13" s="69"/>
      <c r="O13" s="183"/>
      <c r="P13" s="175"/>
      <c r="Q13" s="69">
        <f t="shared" si="1"/>
        <v>0</v>
      </c>
      <c r="R13" s="155"/>
      <c r="S13" s="155"/>
      <c r="T13" s="175"/>
      <c r="U13" s="69">
        <f t="shared" si="2"/>
        <v>0</v>
      </c>
      <c r="V13" s="155"/>
      <c r="W13" s="155"/>
      <c r="X13" s="175"/>
      <c r="Y13" s="69">
        <f t="shared" si="3"/>
        <v>0</v>
      </c>
    </row>
    <row r="14" spans="1:25" s="20" customFormat="1" ht="27" customHeight="1" hidden="1" outlineLevel="1">
      <c r="A14" s="285"/>
      <c r="B14" s="287"/>
      <c r="C14" s="279"/>
      <c r="D14" s="13" t="s">
        <v>53</v>
      </c>
      <c r="E14" s="13" t="s">
        <v>55</v>
      </c>
      <c r="F14" s="14">
        <v>41275</v>
      </c>
      <c r="G14" s="21"/>
      <c r="H14" s="21"/>
      <c r="I14" s="29"/>
      <c r="J14" s="69"/>
      <c r="K14" s="69"/>
      <c r="L14" s="69">
        <f t="shared" si="0"/>
        <v>0</v>
      </c>
      <c r="M14" s="157"/>
      <c r="N14" s="69"/>
      <c r="O14" s="183"/>
      <c r="P14" s="175"/>
      <c r="Q14" s="69">
        <f t="shared" si="1"/>
        <v>0</v>
      </c>
      <c r="R14" s="155"/>
      <c r="S14" s="155"/>
      <c r="T14" s="175"/>
      <c r="U14" s="69">
        <f t="shared" si="2"/>
        <v>0</v>
      </c>
      <c r="V14" s="155"/>
      <c r="W14" s="155"/>
      <c r="X14" s="175"/>
      <c r="Y14" s="69">
        <f t="shared" si="3"/>
        <v>0</v>
      </c>
    </row>
    <row r="15" spans="1:25" s="20" customFormat="1" ht="27.75" customHeight="1" hidden="1" outlineLevel="1">
      <c r="A15" s="231"/>
      <c r="B15" s="231" t="s">
        <v>63</v>
      </c>
      <c r="C15" s="233"/>
      <c r="D15" s="13" t="s">
        <v>64</v>
      </c>
      <c r="E15" s="13"/>
      <c r="F15" s="14"/>
      <c r="G15" s="21"/>
      <c r="H15" s="21"/>
      <c r="I15" s="29"/>
      <c r="J15" s="177"/>
      <c r="K15" s="69"/>
      <c r="L15" s="69">
        <f t="shared" si="0"/>
        <v>0</v>
      </c>
      <c r="M15" s="229"/>
      <c r="N15" s="177"/>
      <c r="O15" s="185"/>
      <c r="P15" s="186"/>
      <c r="Q15" s="69">
        <f t="shared" si="1"/>
        <v>0</v>
      </c>
      <c r="R15" s="176"/>
      <c r="S15" s="176"/>
      <c r="T15" s="186"/>
      <c r="U15" s="69">
        <f t="shared" si="2"/>
        <v>0</v>
      </c>
      <c r="V15" s="176"/>
      <c r="W15" s="176"/>
      <c r="X15" s="186"/>
      <c r="Y15" s="69">
        <f t="shared" si="3"/>
        <v>0</v>
      </c>
    </row>
    <row r="16" spans="1:25" s="20" customFormat="1" ht="57" customHeight="1" collapsed="1">
      <c r="A16" s="234" t="s">
        <v>186</v>
      </c>
      <c r="B16" s="232" t="s">
        <v>63</v>
      </c>
      <c r="C16" s="235" t="s">
        <v>277</v>
      </c>
      <c r="D16" s="13"/>
      <c r="E16" s="13" t="s">
        <v>276</v>
      </c>
      <c r="F16" s="14">
        <v>41275</v>
      </c>
      <c r="G16" s="32">
        <v>10</v>
      </c>
      <c r="H16" s="32">
        <v>30</v>
      </c>
      <c r="I16" s="29"/>
      <c r="J16" s="69">
        <v>70156</v>
      </c>
      <c r="K16" s="69">
        <f>J16*0.1</f>
        <v>7015.6</v>
      </c>
      <c r="L16" s="69">
        <f t="shared" si="0"/>
        <v>77171.6</v>
      </c>
      <c r="M16" s="230">
        <v>1.6303</v>
      </c>
      <c r="N16" s="69">
        <f>40*0.76*20*8</f>
        <v>4864</v>
      </c>
      <c r="O16" s="184">
        <v>70156</v>
      </c>
      <c r="P16" s="174">
        <v>7015.6</v>
      </c>
      <c r="Q16" s="69">
        <f t="shared" si="1"/>
        <v>77171.6</v>
      </c>
      <c r="R16" s="70">
        <f>N16</f>
        <v>4864</v>
      </c>
      <c r="S16" s="70">
        <v>70156</v>
      </c>
      <c r="T16" s="174">
        <v>7015.6</v>
      </c>
      <c r="U16" s="69">
        <f t="shared" si="2"/>
        <v>77171.6</v>
      </c>
      <c r="V16" s="70">
        <f>R16</f>
        <v>4864</v>
      </c>
      <c r="W16" s="70">
        <v>70156</v>
      </c>
      <c r="X16" s="174">
        <v>7015.6</v>
      </c>
      <c r="Y16" s="69">
        <f t="shared" si="3"/>
        <v>77171.6</v>
      </c>
    </row>
    <row r="17" spans="1:25" ht="31.5" customHeight="1">
      <c r="A17" s="299" t="s">
        <v>38</v>
      </c>
      <c r="B17" s="299"/>
      <c r="C17" s="299"/>
      <c r="D17" s="299"/>
      <c r="E17" s="35"/>
      <c r="F17" s="36"/>
      <c r="G17" s="36"/>
      <c r="H17" s="36"/>
      <c r="I17" s="15"/>
      <c r="J17" s="16">
        <f aca="true" t="shared" si="4" ref="J17:Y17">SUM(J9:J16)</f>
        <v>117278</v>
      </c>
      <c r="K17" s="16">
        <f t="shared" si="4"/>
        <v>7015.6</v>
      </c>
      <c r="L17" s="16">
        <f t="shared" si="4"/>
        <v>124293.6</v>
      </c>
      <c r="M17" s="17">
        <f t="shared" si="4"/>
        <v>2.7171000000000003</v>
      </c>
      <c r="N17" s="16">
        <f t="shared" si="4"/>
        <v>4864</v>
      </c>
      <c r="O17" s="23">
        <f t="shared" si="4"/>
        <v>117278</v>
      </c>
      <c r="P17" s="24">
        <f t="shared" si="4"/>
        <v>7015.6</v>
      </c>
      <c r="Q17" s="25">
        <f t="shared" si="4"/>
        <v>124293.6</v>
      </c>
      <c r="R17" s="25">
        <f t="shared" si="4"/>
        <v>4864</v>
      </c>
      <c r="S17" s="25">
        <f t="shared" si="4"/>
        <v>117278</v>
      </c>
      <c r="T17" s="24">
        <f t="shared" si="4"/>
        <v>7015.6</v>
      </c>
      <c r="U17" s="25">
        <f t="shared" si="4"/>
        <v>124293.6</v>
      </c>
      <c r="V17" s="25">
        <f t="shared" si="4"/>
        <v>4864</v>
      </c>
      <c r="W17" s="25">
        <f t="shared" si="4"/>
        <v>117278</v>
      </c>
      <c r="X17" s="24">
        <f t="shared" si="4"/>
        <v>7015.6</v>
      </c>
      <c r="Y17" s="25">
        <f t="shared" si="4"/>
        <v>124293.6</v>
      </c>
    </row>
    <row r="18" spans="4:18" ht="20.25" customHeight="1">
      <c r="D18" s="18"/>
      <c r="E18" s="30"/>
      <c r="N18" s="19"/>
      <c r="R18" s="19"/>
    </row>
    <row r="19" spans="1:18" ht="21" customHeight="1">
      <c r="A19" s="280" t="s">
        <v>210</v>
      </c>
      <c r="B19" s="281"/>
      <c r="C19" s="281"/>
      <c r="D19" s="281"/>
      <c r="E19" s="281"/>
      <c r="F19" s="282"/>
      <c r="J19" s="180"/>
      <c r="L19" s="16">
        <v>7296</v>
      </c>
      <c r="N19" s="19"/>
      <c r="R19" s="19"/>
    </row>
    <row r="20" spans="10:18" ht="13.5">
      <c r="J20" s="181"/>
      <c r="L20" s="124"/>
      <c r="N20" s="19"/>
      <c r="R20" s="19"/>
    </row>
    <row r="21" spans="1:14" ht="19.5" customHeight="1">
      <c r="A21" s="275" t="s">
        <v>211</v>
      </c>
      <c r="B21" s="276"/>
      <c r="C21" s="276"/>
      <c r="D21" s="276"/>
      <c r="E21" s="276"/>
      <c r="F21" s="276"/>
      <c r="J21" s="182"/>
      <c r="L21" s="179">
        <v>2.7171000000000003</v>
      </c>
      <c r="N21" s="19"/>
    </row>
    <row r="22" ht="12.75">
      <c r="N22" s="19"/>
    </row>
    <row r="23" ht="13.5" customHeight="1">
      <c r="N23" s="19"/>
    </row>
    <row r="24" ht="12.75">
      <c r="N24" s="19"/>
    </row>
    <row r="25" ht="12.75">
      <c r="N25" s="19"/>
    </row>
    <row r="26" ht="12.75">
      <c r="N26" s="19"/>
    </row>
    <row r="27" ht="12.75">
      <c r="N27" s="19"/>
    </row>
    <row r="28" ht="12.75">
      <c r="N28" s="19"/>
    </row>
    <row r="29" ht="12.75">
      <c r="N29" s="19"/>
    </row>
    <row r="30" ht="12.75">
      <c r="N30" s="19"/>
    </row>
    <row r="31" ht="12.75">
      <c r="N31" s="19"/>
    </row>
    <row r="32" ht="12.75">
      <c r="N32" s="19"/>
    </row>
    <row r="33" ht="12.75">
      <c r="N33" s="19"/>
    </row>
    <row r="34" ht="12.75">
      <c r="N34" s="19"/>
    </row>
    <row r="35" ht="12.75">
      <c r="N35" s="19"/>
    </row>
    <row r="36" ht="12.75">
      <c r="N36" s="19"/>
    </row>
    <row r="37" ht="12.75">
      <c r="N37" s="19"/>
    </row>
    <row r="38" ht="12.75">
      <c r="N38" s="19"/>
    </row>
    <row r="39" ht="12.75">
      <c r="N39" s="19"/>
    </row>
    <row r="40" ht="12.75">
      <c r="N40" s="19"/>
    </row>
    <row r="41" ht="12.75">
      <c r="N41" s="19"/>
    </row>
    <row r="42" ht="12.75">
      <c r="N42" s="19"/>
    </row>
  </sheetData>
  <sheetProtection password="D992" sheet="1"/>
  <mergeCells count="35">
    <mergeCell ref="Y5:Y8"/>
    <mergeCell ref="M5:M8"/>
    <mergeCell ref="N5:N8"/>
    <mergeCell ref="U5:U8"/>
    <mergeCell ref="X5:X8"/>
    <mergeCell ref="P5:P8"/>
    <mergeCell ref="R5:R8"/>
    <mergeCell ref="T5:T8"/>
    <mergeCell ref="Q5:Q8"/>
    <mergeCell ref="S5:S8"/>
    <mergeCell ref="W5:W8"/>
    <mergeCell ref="L5:L8"/>
    <mergeCell ref="O5:O8"/>
    <mergeCell ref="V5:V8"/>
    <mergeCell ref="I5:I8"/>
    <mergeCell ref="K5:K8"/>
    <mergeCell ref="J5:J8"/>
    <mergeCell ref="G5:G8"/>
    <mergeCell ref="H5:H8"/>
    <mergeCell ref="A5:A8"/>
    <mergeCell ref="B5:B8"/>
    <mergeCell ref="F5:F8"/>
    <mergeCell ref="D5:D8"/>
    <mergeCell ref="E5:E8"/>
    <mergeCell ref="C5:C8"/>
    <mergeCell ref="A21:F21"/>
    <mergeCell ref="C9:C10"/>
    <mergeCell ref="C13:C14"/>
    <mergeCell ref="A19:F19"/>
    <mergeCell ref="A9:A12"/>
    <mergeCell ref="A13:A14"/>
    <mergeCell ref="B9:B10"/>
    <mergeCell ref="B11:B12"/>
    <mergeCell ref="B13:B14"/>
    <mergeCell ref="A17:D17"/>
  </mergeCells>
  <printOptions/>
  <pageMargins left="0.3937007874015748" right="0.1968503937007874" top="0.984251968503937" bottom="0.5905511811023623" header="0.5905511811023623" footer="0.1968503937007874"/>
  <pageSetup horizontalDpi="300" verticalDpi="300" orientation="landscape" paperSize="9" scale="73" r:id="rId2"/>
  <headerFooter alignWithMargins="0">
    <oddHeader>&amp;C&amp;A&amp;RAnlage 6 GRDrs 672/2012</oddHeader>
    <oddFooter>&amp;RSeite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J29"/>
  <sheetViews>
    <sheetView zoomScale="75" zoomScaleNormal="75" zoomScaleSheetLayoutView="25" zoomScalePageLayoutView="0" workbookViewId="0" topLeftCell="F1">
      <selection activeCell="F1" sqref="F1"/>
    </sheetView>
  </sheetViews>
  <sheetFormatPr defaultColWidth="11.421875" defaultRowHeight="12.75" outlineLevelRow="1" outlineLevelCol="1"/>
  <cols>
    <col min="1" max="2" width="6.421875" style="19" hidden="1" customWidth="1"/>
    <col min="3" max="3" width="6.421875" style="58" hidden="1" customWidth="1"/>
    <col min="4" max="4" width="5.57421875" style="59" hidden="1" customWidth="1"/>
    <col min="5" max="5" width="9.00390625" style="59" hidden="1" customWidth="1"/>
    <col min="6" max="6" width="25.28125" style="19" customWidth="1" collapsed="1"/>
    <col min="7" max="7" width="14.28125" style="19" customWidth="1"/>
    <col min="8" max="8" width="30.57421875" style="47" customWidth="1"/>
    <col min="9" max="9" width="11.421875" style="47" hidden="1" customWidth="1" outlineLevel="1"/>
    <col min="10" max="10" width="15.57421875" style="47" customWidth="1" collapsed="1"/>
    <col min="11" max="11" width="10.7109375" style="48" customWidth="1"/>
    <col min="12" max="12" width="11.8515625" style="48" customWidth="1"/>
    <col min="13" max="13" width="7.421875" style="48" customWidth="1"/>
    <col min="14" max="15" width="7.57421875" style="48" customWidth="1"/>
    <col min="16" max="16" width="19.8515625" style="19" hidden="1" customWidth="1" outlineLevel="1"/>
    <col min="17" max="17" width="13.00390625" style="19" hidden="1" customWidth="1" outlineLevel="1"/>
    <col min="18" max="18" width="17.7109375" style="19" hidden="1" customWidth="1" outlineLevel="1"/>
    <col min="19" max="19" width="12.8515625" style="49" customWidth="1" collapsed="1"/>
    <col min="20" max="24" width="12.140625" style="49" hidden="1" customWidth="1" outlineLevel="1"/>
    <col min="25" max="25" width="12.8515625" style="19" hidden="1" customWidth="1" outlineLevel="1"/>
    <col min="26" max="26" width="13.00390625" style="19" hidden="1" customWidth="1" outlineLevel="1"/>
    <col min="27" max="27" width="15.7109375" style="19" hidden="1" customWidth="1" outlineLevel="1"/>
    <col min="28" max="28" width="11.140625" style="19" hidden="1" customWidth="1" outlineLevel="1"/>
    <col min="29" max="29" width="11.7109375" style="49" customWidth="1" collapsed="1"/>
    <col min="30" max="31" width="9.7109375" style="49" hidden="1" customWidth="1" outlineLevel="1"/>
    <col min="32" max="32" width="9.57421875" style="49" hidden="1" customWidth="1" outlineLevel="1"/>
    <col min="33" max="33" width="8.7109375" style="49" hidden="1" customWidth="1" outlineLevel="1"/>
    <col min="34" max="34" width="12.8515625" style="49" hidden="1" customWidth="1" outlineLevel="1"/>
    <col min="35" max="35" width="16.57421875" style="51" hidden="1" customWidth="1" outlineLevel="1"/>
    <col min="36" max="36" width="18.8515625" style="49" hidden="1" customWidth="1" outlineLevel="1"/>
    <col min="37" max="37" width="15.140625" style="38" hidden="1" customWidth="1" outlineLevel="1"/>
    <col min="38" max="38" width="18.8515625" style="38" hidden="1" customWidth="1" outlineLevel="1"/>
    <col min="39" max="39" width="15.8515625" style="38" hidden="1" customWidth="1" outlineLevel="1"/>
    <col min="40" max="40" width="18.7109375" style="38" hidden="1" customWidth="1" outlineLevel="1"/>
    <col min="41" max="41" width="13.140625" style="38" hidden="1" customWidth="1" outlineLevel="1"/>
    <col min="42" max="42" width="14.421875" style="38" hidden="1" customWidth="1" outlineLevel="1"/>
    <col min="43" max="43" width="15.421875" style="54" customWidth="1" collapsed="1"/>
    <col min="44" max="44" width="20.00390625" style="54" hidden="1" customWidth="1" outlineLevel="1"/>
    <col min="45" max="45" width="14.421875" style="38" hidden="1" customWidth="1" outlineLevel="1"/>
    <col min="46" max="46" width="19.140625" style="38" hidden="1" customWidth="1" outlineLevel="1"/>
    <col min="47" max="47" width="14.8515625" style="38" hidden="1" customWidth="1" outlineLevel="1"/>
    <col min="48" max="48" width="15.8515625" style="38" hidden="1" customWidth="1" outlineLevel="1"/>
    <col min="49" max="49" width="15.140625" style="38" hidden="1" customWidth="1" outlineLevel="1"/>
    <col min="50" max="50" width="15.8515625" style="38" hidden="1" customWidth="1" outlineLevel="1"/>
    <col min="51" max="51" width="14.00390625" style="38" hidden="1" customWidth="1" outlineLevel="1"/>
    <col min="52" max="52" width="12.7109375" style="38" hidden="1" customWidth="1" outlineLevel="1"/>
    <col min="53" max="53" width="14.421875" style="38" hidden="1" customWidth="1" outlineLevel="1"/>
    <col min="54" max="54" width="15.421875" style="54" customWidth="1" collapsed="1"/>
    <col min="55" max="55" width="20.00390625" style="54" hidden="1" customWidth="1" outlineLevel="1"/>
    <col min="56" max="56" width="12.00390625" style="55" customWidth="1" collapsed="1"/>
    <col min="57" max="57" width="12.28125" style="38" customWidth="1"/>
    <col min="58" max="58" width="17.00390625" style="38" hidden="1" customWidth="1" outlineLevel="1"/>
    <col min="59" max="61" width="29.7109375" style="38" hidden="1" customWidth="1" outlineLevel="1"/>
    <col min="62" max="62" width="30.8515625" style="38" hidden="1" customWidth="1" outlineLevel="1"/>
    <col min="63" max="63" width="11.57421875" style="0" customWidth="1" collapsed="1"/>
  </cols>
  <sheetData>
    <row r="1" ht="11.25" customHeight="1"/>
    <row r="2" ht="16.5" customHeight="1"/>
    <row r="3" spans="3:51" ht="17.25" customHeight="1">
      <c r="C3" s="44"/>
      <c r="D3" s="45"/>
      <c r="E3" s="45"/>
      <c r="G3" s="46"/>
      <c r="AA3" s="50"/>
      <c r="AL3" s="52">
        <v>4.5</v>
      </c>
      <c r="AM3" s="52">
        <v>3.16</v>
      </c>
      <c r="AN3" s="53">
        <v>15</v>
      </c>
      <c r="AV3" s="53">
        <v>12.5</v>
      </c>
      <c r="AW3" s="53"/>
      <c r="AX3" s="53"/>
      <c r="AY3" s="53"/>
    </row>
    <row r="4" spans="3:7" ht="18" customHeight="1" thickBot="1">
      <c r="C4" s="56"/>
      <c r="D4" s="57"/>
      <c r="E4" s="57"/>
      <c r="G4" s="46"/>
    </row>
    <row r="5" spans="1:62" s="62" customFormat="1" ht="96.75" customHeight="1" thickBot="1">
      <c r="A5" s="60" t="s">
        <v>75</v>
      </c>
      <c r="B5" s="60" t="s">
        <v>76</v>
      </c>
      <c r="C5" s="60" t="s">
        <v>77</v>
      </c>
      <c r="D5" s="61" t="s">
        <v>78</v>
      </c>
      <c r="E5" s="61" t="s">
        <v>79</v>
      </c>
      <c r="F5" s="208" t="s">
        <v>80</v>
      </c>
      <c r="G5" s="209" t="s">
        <v>81</v>
      </c>
      <c r="H5" s="209" t="s">
        <v>82</v>
      </c>
      <c r="I5" s="171" t="s">
        <v>83</v>
      </c>
      <c r="J5" s="188" t="s">
        <v>234</v>
      </c>
      <c r="K5" s="171" t="s">
        <v>84</v>
      </c>
      <c r="L5" s="171" t="s">
        <v>85</v>
      </c>
      <c r="M5" s="205" t="s">
        <v>86</v>
      </c>
      <c r="N5" s="205" t="s">
        <v>87</v>
      </c>
      <c r="O5" s="205" t="s">
        <v>88</v>
      </c>
      <c r="P5" s="210" t="s">
        <v>212</v>
      </c>
      <c r="Q5" s="210" t="s">
        <v>213</v>
      </c>
      <c r="R5" s="210" t="s">
        <v>214</v>
      </c>
      <c r="S5" s="210" t="s">
        <v>89</v>
      </c>
      <c r="T5" s="210" t="s">
        <v>90</v>
      </c>
      <c r="U5" s="210" t="s">
        <v>91</v>
      </c>
      <c r="V5" s="210" t="s">
        <v>92</v>
      </c>
      <c r="W5" s="210" t="s">
        <v>93</v>
      </c>
      <c r="X5" s="210" t="s">
        <v>94</v>
      </c>
      <c r="Y5" s="171" t="s">
        <v>95</v>
      </c>
      <c r="Z5" s="171" t="s">
        <v>96</v>
      </c>
      <c r="AA5" s="171" t="s">
        <v>97</v>
      </c>
      <c r="AB5" s="171" t="s">
        <v>98</v>
      </c>
      <c r="AC5" s="210" t="s">
        <v>233</v>
      </c>
      <c r="AD5" s="171" t="s">
        <v>99</v>
      </c>
      <c r="AE5" s="171" t="s">
        <v>100</v>
      </c>
      <c r="AF5" s="171" t="s">
        <v>101</v>
      </c>
      <c r="AG5" s="171" t="s">
        <v>102</v>
      </c>
      <c r="AH5" s="205" t="s">
        <v>103</v>
      </c>
      <c r="AI5" s="205" t="s">
        <v>104</v>
      </c>
      <c r="AJ5" s="205" t="s">
        <v>105</v>
      </c>
      <c r="AK5" s="171" t="s">
        <v>106</v>
      </c>
      <c r="AL5" s="171" t="s">
        <v>107</v>
      </c>
      <c r="AM5" s="171" t="s">
        <v>108</v>
      </c>
      <c r="AN5" s="171" t="s">
        <v>109</v>
      </c>
      <c r="AO5" s="171" t="s">
        <v>110</v>
      </c>
      <c r="AP5" s="171" t="s">
        <v>111</v>
      </c>
      <c r="AQ5" s="216" t="s">
        <v>231</v>
      </c>
      <c r="AR5" s="170" t="s">
        <v>205</v>
      </c>
      <c r="AS5" s="171" t="s">
        <v>112</v>
      </c>
      <c r="AT5" s="171" t="s">
        <v>113</v>
      </c>
      <c r="AU5" s="171" t="s">
        <v>114</v>
      </c>
      <c r="AV5" s="171" t="s">
        <v>152</v>
      </c>
      <c r="AW5" s="171" t="s">
        <v>153</v>
      </c>
      <c r="AX5" s="171" t="s">
        <v>154</v>
      </c>
      <c r="AY5" s="171" t="s">
        <v>155</v>
      </c>
      <c r="AZ5" s="171" t="s">
        <v>115</v>
      </c>
      <c r="BA5" s="171" t="s">
        <v>116</v>
      </c>
      <c r="BB5" s="216" t="s">
        <v>232</v>
      </c>
      <c r="BC5" s="169" t="s">
        <v>204</v>
      </c>
      <c r="BD5" s="217" t="s">
        <v>117</v>
      </c>
      <c r="BE5" s="216" t="s">
        <v>118</v>
      </c>
      <c r="BF5" s="171" t="s">
        <v>119</v>
      </c>
      <c r="BG5" s="171" t="s">
        <v>215</v>
      </c>
      <c r="BH5" s="171" t="s">
        <v>216</v>
      </c>
      <c r="BI5" s="171" t="s">
        <v>217</v>
      </c>
      <c r="BJ5" s="171" t="s">
        <v>218</v>
      </c>
    </row>
    <row r="6" spans="1:62" s="72" customFormat="1" ht="39" customHeight="1">
      <c r="A6" s="63"/>
      <c r="B6" s="64"/>
      <c r="C6" s="64"/>
      <c r="D6" s="65"/>
      <c r="E6" s="66"/>
      <c r="F6" s="206" t="s">
        <v>223</v>
      </c>
      <c r="G6" s="200" t="s">
        <v>221</v>
      </c>
      <c r="H6" s="196" t="s">
        <v>222</v>
      </c>
      <c r="I6" s="196"/>
      <c r="J6" s="207" t="s">
        <v>134</v>
      </c>
      <c r="K6" s="197">
        <v>3</v>
      </c>
      <c r="L6" s="198" t="s">
        <v>135</v>
      </c>
      <c r="M6" s="197">
        <v>30</v>
      </c>
      <c r="N6" s="197">
        <v>0</v>
      </c>
      <c r="O6" s="197">
        <v>0</v>
      </c>
      <c r="P6" s="199">
        <v>0</v>
      </c>
      <c r="Q6" s="199">
        <v>0</v>
      </c>
      <c r="R6" s="196">
        <v>75000</v>
      </c>
      <c r="S6" s="200">
        <f aca="true" t="shared" si="0" ref="S6:S11">SUM(P6:R6)</f>
        <v>75000</v>
      </c>
      <c r="T6" s="199">
        <v>0</v>
      </c>
      <c r="U6" s="199">
        <v>60000</v>
      </c>
      <c r="V6" s="199">
        <v>15000</v>
      </c>
      <c r="W6" s="199">
        <v>0</v>
      </c>
      <c r="X6" s="199">
        <v>0</v>
      </c>
      <c r="Y6" s="196" t="s">
        <v>179</v>
      </c>
      <c r="Z6" s="201">
        <v>0</v>
      </c>
      <c r="AA6" s="201">
        <v>0</v>
      </c>
      <c r="AB6" s="199">
        <v>0</v>
      </c>
      <c r="AC6" s="200">
        <f aca="true" t="shared" si="1" ref="AC6:AC11">SUM(Z6:AB6)</f>
        <v>0</v>
      </c>
      <c r="AD6" s="200"/>
      <c r="AE6" s="200"/>
      <c r="AF6" s="200"/>
      <c r="AG6" s="200"/>
      <c r="AH6" s="199">
        <v>0</v>
      </c>
      <c r="AI6" s="199">
        <f aca="true" t="shared" si="2" ref="AI6:AI11">AJ6-AH6</f>
        <v>541</v>
      </c>
      <c r="AJ6" s="199">
        <v>541</v>
      </c>
      <c r="AK6" s="199">
        <f>(K6*4750)</f>
        <v>14250</v>
      </c>
      <c r="AL6" s="199">
        <f aca="true" t="shared" si="3" ref="AL6:AL11">12*4.5*AI6</f>
        <v>29214</v>
      </c>
      <c r="AM6" s="199">
        <f aca="true" t="shared" si="4" ref="AM6:AM11">12*3.16*AI6</f>
        <v>20514.72</v>
      </c>
      <c r="AN6" s="199">
        <f>((64920+25200)*1.19)+1947.6</f>
        <v>109190.4</v>
      </c>
      <c r="AO6" s="199">
        <f aca="true" t="shared" si="5" ref="AO6:AO11">ROUND((P6+Q6)/50,-3)</f>
        <v>0</v>
      </c>
      <c r="AP6" s="199">
        <f aca="true" t="shared" si="6" ref="AP6:AP11">ROUND((P6+Q6)/2*0.055,-3)</f>
        <v>0</v>
      </c>
      <c r="AQ6" s="200">
        <f aca="true" t="shared" si="7" ref="AQ6:AQ11">SUM(AK6:AN6)</f>
        <v>173169.12</v>
      </c>
      <c r="AR6" s="202">
        <f aca="true" t="shared" si="8" ref="AR6:AR11">AK6+AL6+AM6+AN6+AO6+AP6</f>
        <v>173169.12</v>
      </c>
      <c r="AS6" s="199">
        <v>1500</v>
      </c>
      <c r="AT6" s="199">
        <v>449172</v>
      </c>
      <c r="AU6" s="199">
        <f>M6*2750</f>
        <v>82500</v>
      </c>
      <c r="AV6" s="199">
        <f>AN6</f>
        <v>109190.4</v>
      </c>
      <c r="AW6" s="199">
        <f aca="true" t="shared" si="9" ref="AW6:AW11">AK6+AL6</f>
        <v>43464</v>
      </c>
      <c r="AX6" s="199">
        <v>0</v>
      </c>
      <c r="AY6" s="199">
        <v>0</v>
      </c>
      <c r="AZ6" s="199"/>
      <c r="BA6" s="199"/>
      <c r="BB6" s="200">
        <f aca="true" t="shared" si="10" ref="BB6:BB11">SUM(AS6:AU6)</f>
        <v>533172</v>
      </c>
      <c r="BC6" s="202">
        <f aca="true" t="shared" si="11" ref="BC6:BC11">AS6+AT6+AU6+AV6+AW6+AX6+AY6+AZ6+BA6</f>
        <v>685826.4</v>
      </c>
      <c r="BD6" s="203">
        <v>10.8206</v>
      </c>
      <c r="BE6" s="199">
        <f>M6*1755</f>
        <v>52650</v>
      </c>
      <c r="BF6" s="204">
        <v>0</v>
      </c>
      <c r="BG6" s="199">
        <v>0</v>
      </c>
      <c r="BH6" s="199">
        <f>(AK6+AL6+AM6+AN6+AS6+AT6+AU6)/12*11</f>
        <v>647479.36</v>
      </c>
      <c r="BI6" s="199">
        <f aca="true" t="shared" si="12" ref="BI6:BI11">(AK6+AL6+AM6+AN6+AS6+AT6+AU6)</f>
        <v>706341.12</v>
      </c>
      <c r="BJ6" s="204">
        <v>706341.12</v>
      </c>
    </row>
    <row r="7" spans="1:62" s="72" customFormat="1" ht="96" customHeight="1">
      <c r="A7" s="63"/>
      <c r="B7" s="64"/>
      <c r="C7" s="64"/>
      <c r="D7" s="65"/>
      <c r="E7" s="66"/>
      <c r="F7" s="43" t="s">
        <v>73</v>
      </c>
      <c r="G7" s="194" t="s">
        <v>56</v>
      </c>
      <c r="H7" s="172" t="s">
        <v>224</v>
      </c>
      <c r="I7" s="172"/>
      <c r="J7" s="189" t="s">
        <v>138</v>
      </c>
      <c r="K7" s="190" t="s">
        <v>219</v>
      </c>
      <c r="L7" s="195" t="s">
        <v>139</v>
      </c>
      <c r="M7" s="190">
        <v>25</v>
      </c>
      <c r="N7" s="190">
        <v>30</v>
      </c>
      <c r="O7" s="190">
        <v>0</v>
      </c>
      <c r="P7" s="172">
        <v>1500000</v>
      </c>
      <c r="Q7" s="155"/>
      <c r="R7" s="172">
        <v>175000</v>
      </c>
      <c r="S7" s="69">
        <f t="shared" si="0"/>
        <v>1675000</v>
      </c>
      <c r="T7" s="155"/>
      <c r="U7" s="155">
        <v>1675000</v>
      </c>
      <c r="V7" s="155"/>
      <c r="W7" s="155"/>
      <c r="X7" s="155"/>
      <c r="Y7" s="172" t="s">
        <v>179</v>
      </c>
      <c r="Z7" s="191">
        <v>0</v>
      </c>
      <c r="AA7" s="191">
        <v>0</v>
      </c>
      <c r="AB7" s="155">
        <v>0</v>
      </c>
      <c r="AC7" s="69">
        <f t="shared" si="1"/>
        <v>0</v>
      </c>
      <c r="AD7" s="69"/>
      <c r="AE7" s="69"/>
      <c r="AF7" s="69"/>
      <c r="AG7" s="69"/>
      <c r="AH7" s="155">
        <v>0</v>
      </c>
      <c r="AI7" s="155">
        <f t="shared" si="2"/>
        <v>1000</v>
      </c>
      <c r="AJ7" s="155">
        <v>1000</v>
      </c>
      <c r="AK7" s="155">
        <f>(7*4750)</f>
        <v>33250</v>
      </c>
      <c r="AL7" s="155">
        <f t="shared" si="3"/>
        <v>54000</v>
      </c>
      <c r="AM7" s="155">
        <f t="shared" si="4"/>
        <v>37920</v>
      </c>
      <c r="AN7" s="155">
        <v>0</v>
      </c>
      <c r="AO7" s="155">
        <f t="shared" si="5"/>
        <v>30000</v>
      </c>
      <c r="AP7" s="155">
        <f t="shared" si="6"/>
        <v>41000</v>
      </c>
      <c r="AQ7" s="69">
        <f t="shared" si="7"/>
        <v>125170</v>
      </c>
      <c r="AR7" s="168">
        <f t="shared" si="8"/>
        <v>196170</v>
      </c>
      <c r="AS7" s="155">
        <v>2750</v>
      </c>
      <c r="AT7" s="155">
        <v>636065</v>
      </c>
      <c r="AU7" s="155">
        <f>M7*2750+N7*1375</f>
        <v>110000</v>
      </c>
      <c r="AV7" s="155">
        <f>AJ7*12.5*12</f>
        <v>150000</v>
      </c>
      <c r="AW7" s="155">
        <f t="shared" si="9"/>
        <v>87250</v>
      </c>
      <c r="AX7" s="155">
        <v>0</v>
      </c>
      <c r="AY7" s="155">
        <v>0</v>
      </c>
      <c r="AZ7" s="155"/>
      <c r="BA7" s="155"/>
      <c r="BB7" s="69">
        <f t="shared" si="10"/>
        <v>748815</v>
      </c>
      <c r="BC7" s="168">
        <f t="shared" si="11"/>
        <v>986065</v>
      </c>
      <c r="BD7" s="157">
        <v>15.0022</v>
      </c>
      <c r="BE7" s="155">
        <f>M7*1755+N7*1209</f>
        <v>80145</v>
      </c>
      <c r="BF7" s="187">
        <v>175000</v>
      </c>
      <c r="BG7" s="155">
        <v>0</v>
      </c>
      <c r="BH7" s="155">
        <f>(AK7+AL7+AM7+AN7+AS7+AT7+AU7)/12*5</f>
        <v>364160.4166666666</v>
      </c>
      <c r="BI7" s="155">
        <f t="shared" si="12"/>
        <v>873985</v>
      </c>
      <c r="BJ7" s="187">
        <v>873985</v>
      </c>
    </row>
    <row r="8" spans="1:62" s="72" customFormat="1" ht="54.75" customHeight="1">
      <c r="A8" s="63"/>
      <c r="B8" s="64"/>
      <c r="C8" s="64"/>
      <c r="D8" s="65"/>
      <c r="E8" s="66"/>
      <c r="F8" s="78" t="s">
        <v>225</v>
      </c>
      <c r="G8" s="194" t="s">
        <v>126</v>
      </c>
      <c r="H8" s="172" t="s">
        <v>226</v>
      </c>
      <c r="I8" s="172"/>
      <c r="J8" s="189" t="s">
        <v>143</v>
      </c>
      <c r="K8" s="190">
        <v>2</v>
      </c>
      <c r="L8" s="195" t="s">
        <v>148</v>
      </c>
      <c r="M8" s="190">
        <v>15</v>
      </c>
      <c r="N8" s="190">
        <v>10</v>
      </c>
      <c r="O8" s="190">
        <v>0</v>
      </c>
      <c r="P8" s="155">
        <v>150000</v>
      </c>
      <c r="Q8" s="155"/>
      <c r="R8" s="172">
        <v>50000</v>
      </c>
      <c r="S8" s="69">
        <f t="shared" si="0"/>
        <v>200000</v>
      </c>
      <c r="T8" s="155"/>
      <c r="U8" s="155">
        <v>200000</v>
      </c>
      <c r="V8" s="155"/>
      <c r="W8" s="155"/>
      <c r="X8" s="155"/>
      <c r="Y8" s="172" t="s">
        <v>179</v>
      </c>
      <c r="Z8" s="191">
        <v>0</v>
      </c>
      <c r="AA8" s="191">
        <v>0</v>
      </c>
      <c r="AB8" s="155">
        <v>0</v>
      </c>
      <c r="AC8" s="69">
        <f t="shared" si="1"/>
        <v>0</v>
      </c>
      <c r="AD8" s="69"/>
      <c r="AE8" s="69"/>
      <c r="AF8" s="69"/>
      <c r="AG8" s="69"/>
      <c r="AH8" s="155">
        <v>0</v>
      </c>
      <c r="AI8" s="155">
        <f t="shared" si="2"/>
        <v>218</v>
      </c>
      <c r="AJ8" s="155">
        <v>218</v>
      </c>
      <c r="AK8" s="155">
        <f>(K8*4750)</f>
        <v>9500</v>
      </c>
      <c r="AL8" s="155">
        <f t="shared" si="3"/>
        <v>11772</v>
      </c>
      <c r="AM8" s="155">
        <f t="shared" si="4"/>
        <v>8266.56</v>
      </c>
      <c r="AN8" s="155">
        <f>AJ8*15*12</f>
        <v>39240</v>
      </c>
      <c r="AO8" s="155">
        <f t="shared" si="5"/>
        <v>3000</v>
      </c>
      <c r="AP8" s="155">
        <f t="shared" si="6"/>
        <v>4000</v>
      </c>
      <c r="AQ8" s="69">
        <f t="shared" si="7"/>
        <v>68778.56</v>
      </c>
      <c r="AR8" s="168">
        <f t="shared" si="8"/>
        <v>75778.56</v>
      </c>
      <c r="AS8" s="155">
        <v>1250</v>
      </c>
      <c r="AT8" s="155">
        <v>328281</v>
      </c>
      <c r="AU8" s="155">
        <f>M8*2750+N8*1375</f>
        <v>55000</v>
      </c>
      <c r="AV8" s="155">
        <f>AN8</f>
        <v>39240</v>
      </c>
      <c r="AW8" s="155">
        <f t="shared" si="9"/>
        <v>21272</v>
      </c>
      <c r="AX8" s="155">
        <v>0</v>
      </c>
      <c r="AY8" s="155">
        <v>0</v>
      </c>
      <c r="AZ8" s="155"/>
      <c r="BA8" s="155"/>
      <c r="BB8" s="69">
        <f t="shared" si="10"/>
        <v>384531</v>
      </c>
      <c r="BC8" s="168">
        <f t="shared" si="11"/>
        <v>445043</v>
      </c>
      <c r="BD8" s="157">
        <v>7.8561</v>
      </c>
      <c r="BE8" s="155">
        <f>M8*1755+N8*1209</f>
        <v>38415</v>
      </c>
      <c r="BF8" s="192">
        <v>35000</v>
      </c>
      <c r="BG8" s="155">
        <v>0</v>
      </c>
      <c r="BH8" s="155">
        <f>(AK8+AL8+AM8+AN8+AS8+AT8+AU8)/12*4</f>
        <v>151103.18666666668</v>
      </c>
      <c r="BI8" s="155">
        <f t="shared" si="12"/>
        <v>453309.56</v>
      </c>
      <c r="BJ8" s="187">
        <v>453309.56</v>
      </c>
    </row>
    <row r="9" spans="1:62" s="72" customFormat="1" ht="41.25" customHeight="1">
      <c r="A9" s="63"/>
      <c r="B9" s="64"/>
      <c r="C9" s="64"/>
      <c r="D9" s="65"/>
      <c r="E9" s="66"/>
      <c r="F9" s="78" t="s">
        <v>228</v>
      </c>
      <c r="G9" s="194" t="s">
        <v>57</v>
      </c>
      <c r="H9" s="172" t="s">
        <v>227</v>
      </c>
      <c r="I9" s="172"/>
      <c r="J9" s="189" t="s">
        <v>143</v>
      </c>
      <c r="K9" s="190">
        <v>3</v>
      </c>
      <c r="L9" s="195" t="s">
        <v>145</v>
      </c>
      <c r="M9" s="190">
        <v>15</v>
      </c>
      <c r="N9" s="190">
        <v>30</v>
      </c>
      <c r="O9" s="190">
        <v>0</v>
      </c>
      <c r="P9" s="155">
        <v>0</v>
      </c>
      <c r="Q9" s="155">
        <v>0</v>
      </c>
      <c r="R9" s="172">
        <v>75000</v>
      </c>
      <c r="S9" s="69">
        <f t="shared" si="0"/>
        <v>75000</v>
      </c>
      <c r="T9" s="155"/>
      <c r="U9" s="155">
        <v>75000</v>
      </c>
      <c r="V9" s="155"/>
      <c r="W9" s="155"/>
      <c r="X9" s="155"/>
      <c r="Y9" s="172" t="s">
        <v>179</v>
      </c>
      <c r="Z9" s="191">
        <v>0</v>
      </c>
      <c r="AA9" s="191">
        <v>0</v>
      </c>
      <c r="AB9" s="155">
        <v>0</v>
      </c>
      <c r="AC9" s="69">
        <f t="shared" si="1"/>
        <v>0</v>
      </c>
      <c r="AD9" s="69"/>
      <c r="AE9" s="69"/>
      <c r="AF9" s="69"/>
      <c r="AG9" s="69"/>
      <c r="AH9" s="155">
        <v>0</v>
      </c>
      <c r="AI9" s="155">
        <f t="shared" si="2"/>
        <v>551</v>
      </c>
      <c r="AJ9" s="155">
        <v>551</v>
      </c>
      <c r="AK9" s="155">
        <f>(K9*4750)</f>
        <v>14250</v>
      </c>
      <c r="AL9" s="155">
        <f t="shared" si="3"/>
        <v>29754</v>
      </c>
      <c r="AM9" s="155">
        <f t="shared" si="4"/>
        <v>20893.920000000002</v>
      </c>
      <c r="AN9" s="155">
        <f>AJ9*15*12</f>
        <v>99180</v>
      </c>
      <c r="AO9" s="155">
        <f t="shared" si="5"/>
        <v>0</v>
      </c>
      <c r="AP9" s="155">
        <f t="shared" si="6"/>
        <v>0</v>
      </c>
      <c r="AQ9" s="69">
        <f t="shared" si="7"/>
        <v>164077.91999999998</v>
      </c>
      <c r="AR9" s="168">
        <f t="shared" si="8"/>
        <v>164077.91999999998</v>
      </c>
      <c r="AS9" s="155">
        <v>2250</v>
      </c>
      <c r="AT9" s="155">
        <v>472498</v>
      </c>
      <c r="AU9" s="155">
        <f>M9*2750+N9*1375</f>
        <v>82500</v>
      </c>
      <c r="AV9" s="155">
        <f>AN9</f>
        <v>99180</v>
      </c>
      <c r="AW9" s="155">
        <f t="shared" si="9"/>
        <v>44004</v>
      </c>
      <c r="AX9" s="155">
        <v>0</v>
      </c>
      <c r="AY9" s="155">
        <v>0</v>
      </c>
      <c r="AZ9" s="155"/>
      <c r="BA9" s="155"/>
      <c r="BB9" s="69">
        <f t="shared" si="10"/>
        <v>557248</v>
      </c>
      <c r="BC9" s="168">
        <f t="shared" si="11"/>
        <v>700432</v>
      </c>
      <c r="BD9" s="157">
        <v>11.0942</v>
      </c>
      <c r="BE9" s="155">
        <f>M9*1755+1209*N9</f>
        <v>62595</v>
      </c>
      <c r="BF9" s="187">
        <v>0</v>
      </c>
      <c r="BG9" s="155">
        <v>0</v>
      </c>
      <c r="BH9" s="155">
        <f>(AK9+AL9+AM9+AN9+AS9+AT9+AU9)/12*4</f>
        <v>240441.9733333333</v>
      </c>
      <c r="BI9" s="155">
        <f t="shared" si="12"/>
        <v>721325.9199999999</v>
      </c>
      <c r="BJ9" s="187">
        <v>721325.9199999999</v>
      </c>
    </row>
    <row r="10" spans="1:62" s="72" customFormat="1" ht="66.75" customHeight="1">
      <c r="A10" s="63"/>
      <c r="B10" s="64"/>
      <c r="C10" s="64"/>
      <c r="D10" s="65"/>
      <c r="E10" s="66"/>
      <c r="F10" s="78" t="s">
        <v>274</v>
      </c>
      <c r="G10" s="194" t="s">
        <v>57</v>
      </c>
      <c r="H10" s="172" t="s">
        <v>229</v>
      </c>
      <c r="I10" s="172"/>
      <c r="J10" s="189" t="s">
        <v>147</v>
      </c>
      <c r="K10" s="190">
        <v>2</v>
      </c>
      <c r="L10" s="195" t="s">
        <v>122</v>
      </c>
      <c r="M10" s="190">
        <v>20</v>
      </c>
      <c r="N10" s="190">
        <v>0</v>
      </c>
      <c r="O10" s="190">
        <v>0</v>
      </c>
      <c r="P10" s="155">
        <v>0</v>
      </c>
      <c r="Q10" s="155">
        <v>0</v>
      </c>
      <c r="R10" s="172">
        <v>50000</v>
      </c>
      <c r="S10" s="69">
        <f t="shared" si="0"/>
        <v>50000</v>
      </c>
      <c r="T10" s="155"/>
      <c r="U10" s="155">
        <v>50000</v>
      </c>
      <c r="V10" s="155"/>
      <c r="W10" s="155"/>
      <c r="X10" s="155"/>
      <c r="Y10" s="172" t="s">
        <v>179</v>
      </c>
      <c r="Z10" s="191">
        <v>0</v>
      </c>
      <c r="AA10" s="191">
        <v>0</v>
      </c>
      <c r="AB10" s="155">
        <v>0</v>
      </c>
      <c r="AC10" s="69">
        <f t="shared" si="1"/>
        <v>0</v>
      </c>
      <c r="AD10" s="69"/>
      <c r="AE10" s="69"/>
      <c r="AF10" s="69"/>
      <c r="AG10" s="69"/>
      <c r="AH10" s="155">
        <v>0</v>
      </c>
      <c r="AI10" s="155">
        <f t="shared" si="2"/>
        <v>200</v>
      </c>
      <c r="AJ10" s="155">
        <v>200</v>
      </c>
      <c r="AK10" s="155">
        <f>(K10*4750)</f>
        <v>9500</v>
      </c>
      <c r="AL10" s="155">
        <f t="shared" si="3"/>
        <v>10800</v>
      </c>
      <c r="AM10" s="155">
        <f t="shared" si="4"/>
        <v>7584</v>
      </c>
      <c r="AN10" s="155">
        <f>AJ10*15*12</f>
        <v>36000</v>
      </c>
      <c r="AO10" s="155">
        <f t="shared" si="5"/>
        <v>0</v>
      </c>
      <c r="AP10" s="155">
        <f t="shared" si="6"/>
        <v>0</v>
      </c>
      <c r="AQ10" s="69">
        <f t="shared" si="7"/>
        <v>63884</v>
      </c>
      <c r="AR10" s="168">
        <f t="shared" si="8"/>
        <v>63884</v>
      </c>
      <c r="AS10" s="155">
        <v>1000</v>
      </c>
      <c r="AT10" s="155">
        <v>341898</v>
      </c>
      <c r="AU10" s="155">
        <f>M10*2750</f>
        <v>55000</v>
      </c>
      <c r="AV10" s="155">
        <f>AN10</f>
        <v>36000</v>
      </c>
      <c r="AW10" s="155">
        <f t="shared" si="9"/>
        <v>20300</v>
      </c>
      <c r="AX10" s="155">
        <v>0</v>
      </c>
      <c r="AY10" s="155">
        <v>0</v>
      </c>
      <c r="AZ10" s="155"/>
      <c r="BA10" s="155"/>
      <c r="BB10" s="69">
        <f t="shared" si="10"/>
        <v>397898</v>
      </c>
      <c r="BC10" s="168">
        <f t="shared" si="11"/>
        <v>454198</v>
      </c>
      <c r="BD10" s="157">
        <v>8.2138</v>
      </c>
      <c r="BE10" s="155">
        <f>M10*1755</f>
        <v>35100</v>
      </c>
      <c r="BF10" s="187">
        <v>35000</v>
      </c>
      <c r="BG10" s="155">
        <v>0</v>
      </c>
      <c r="BH10" s="155">
        <f>(AK10+AL10+AM10+AN10+AS10+AT10+AU10)/12*8</f>
        <v>307854.6666666667</v>
      </c>
      <c r="BI10" s="155">
        <f t="shared" si="12"/>
        <v>461782</v>
      </c>
      <c r="BJ10" s="187">
        <v>461782</v>
      </c>
    </row>
    <row r="11" spans="1:62" s="72" customFormat="1" ht="66">
      <c r="A11" s="108"/>
      <c r="B11" s="109"/>
      <c r="C11" s="109"/>
      <c r="D11" s="110"/>
      <c r="E11" s="110"/>
      <c r="F11" s="78" t="s">
        <v>275</v>
      </c>
      <c r="G11" s="194" t="s">
        <v>62</v>
      </c>
      <c r="H11" s="172" t="s">
        <v>151</v>
      </c>
      <c r="I11" s="172"/>
      <c r="J11" s="189" t="s">
        <v>150</v>
      </c>
      <c r="K11" s="190">
        <v>4</v>
      </c>
      <c r="L11" s="195" t="s">
        <v>149</v>
      </c>
      <c r="M11" s="190">
        <v>25</v>
      </c>
      <c r="N11" s="190">
        <v>30</v>
      </c>
      <c r="O11" s="190">
        <v>0</v>
      </c>
      <c r="P11" s="193">
        <v>0</v>
      </c>
      <c r="Q11" s="193">
        <v>0</v>
      </c>
      <c r="R11" s="172">
        <v>0</v>
      </c>
      <c r="S11" s="69">
        <f t="shared" si="0"/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72" t="s">
        <v>179</v>
      </c>
      <c r="Z11" s="191">
        <v>0</v>
      </c>
      <c r="AA11" s="191">
        <v>0</v>
      </c>
      <c r="AB11" s="155">
        <v>0</v>
      </c>
      <c r="AC11" s="69">
        <f t="shared" si="1"/>
        <v>0</v>
      </c>
      <c r="AD11" s="69"/>
      <c r="AE11" s="69"/>
      <c r="AF11" s="69"/>
      <c r="AG11" s="69"/>
      <c r="AH11" s="155">
        <v>0</v>
      </c>
      <c r="AI11" s="155">
        <f t="shared" si="2"/>
        <v>765</v>
      </c>
      <c r="AJ11" s="155">
        <v>765</v>
      </c>
      <c r="AK11" s="155">
        <f>(K11*4750)</f>
        <v>19000</v>
      </c>
      <c r="AL11" s="155">
        <f t="shared" si="3"/>
        <v>41310</v>
      </c>
      <c r="AM11" s="155">
        <f t="shared" si="4"/>
        <v>29008.800000000003</v>
      </c>
      <c r="AN11" s="155">
        <f>AJ11*15*12</f>
        <v>137700</v>
      </c>
      <c r="AO11" s="155">
        <f t="shared" si="5"/>
        <v>0</v>
      </c>
      <c r="AP11" s="155">
        <f t="shared" si="6"/>
        <v>0</v>
      </c>
      <c r="AQ11" s="69">
        <f t="shared" si="7"/>
        <v>227018.8</v>
      </c>
      <c r="AR11" s="168">
        <f t="shared" si="8"/>
        <v>227018.8</v>
      </c>
      <c r="AS11" s="155">
        <v>2750</v>
      </c>
      <c r="AT11" s="155">
        <v>636065</v>
      </c>
      <c r="AU11" s="155">
        <f>M11*2750+1375*N11</f>
        <v>110000</v>
      </c>
      <c r="AV11" s="155">
        <f>AN11</f>
        <v>137700</v>
      </c>
      <c r="AW11" s="155">
        <f t="shared" si="9"/>
        <v>60310</v>
      </c>
      <c r="AX11" s="155">
        <v>0</v>
      </c>
      <c r="AY11" s="155">
        <v>0</v>
      </c>
      <c r="AZ11" s="155"/>
      <c r="BA11" s="155"/>
      <c r="BB11" s="69">
        <f t="shared" si="10"/>
        <v>748815</v>
      </c>
      <c r="BC11" s="168">
        <f t="shared" si="11"/>
        <v>946825</v>
      </c>
      <c r="BD11" s="157">
        <v>15.0022</v>
      </c>
      <c r="BE11" s="155">
        <f>M11*1755+N11*1209</f>
        <v>80145</v>
      </c>
      <c r="BF11" s="155">
        <v>0</v>
      </c>
      <c r="BG11" s="155">
        <v>0</v>
      </c>
      <c r="BH11" s="155">
        <f>(AK11+AL11+AM11+AN11+AS11+AT11+AU11)/12*9</f>
        <v>731875.3500000001</v>
      </c>
      <c r="BI11" s="155">
        <f t="shared" si="12"/>
        <v>975833.8</v>
      </c>
      <c r="BJ11" s="155">
        <v>975833.8</v>
      </c>
    </row>
    <row r="12" spans="1:62" s="75" customFormat="1" ht="38.25" customHeight="1">
      <c r="A12" s="73"/>
      <c r="B12" s="74"/>
      <c r="C12" s="74"/>
      <c r="D12" s="74"/>
      <c r="E12" s="74"/>
      <c r="F12" s="306" t="s">
        <v>230</v>
      </c>
      <c r="G12" s="307"/>
      <c r="H12" s="307"/>
      <c r="I12" s="307"/>
      <c r="J12" s="308"/>
      <c r="K12" s="212">
        <v>18</v>
      </c>
      <c r="L12" s="213"/>
      <c r="M12" s="212">
        <f>SUM(M6:M11)</f>
        <v>130</v>
      </c>
      <c r="N12" s="212">
        <f aca="true" t="shared" si="13" ref="N12:BJ12">SUM(N6:N11)</f>
        <v>100</v>
      </c>
      <c r="O12" s="212">
        <f t="shared" si="13"/>
        <v>0</v>
      </c>
      <c r="P12" s="214">
        <f t="shared" si="13"/>
        <v>1650000</v>
      </c>
      <c r="Q12" s="214">
        <f t="shared" si="13"/>
        <v>0</v>
      </c>
      <c r="R12" s="214">
        <f t="shared" si="13"/>
        <v>425000</v>
      </c>
      <c r="S12" s="214">
        <f t="shared" si="13"/>
        <v>2075000</v>
      </c>
      <c r="T12" s="214">
        <f t="shared" si="13"/>
        <v>0</v>
      </c>
      <c r="U12" s="214">
        <f t="shared" si="13"/>
        <v>2060000</v>
      </c>
      <c r="V12" s="214">
        <f t="shared" si="13"/>
        <v>15000</v>
      </c>
      <c r="W12" s="214">
        <f t="shared" si="13"/>
        <v>0</v>
      </c>
      <c r="X12" s="214">
        <f t="shared" si="13"/>
        <v>0</v>
      </c>
      <c r="Y12" s="214">
        <f t="shared" si="13"/>
        <v>0</v>
      </c>
      <c r="Z12" s="214">
        <f t="shared" si="13"/>
        <v>0</v>
      </c>
      <c r="AA12" s="214">
        <f t="shared" si="13"/>
        <v>0</v>
      </c>
      <c r="AB12" s="214">
        <f t="shared" si="13"/>
        <v>0</v>
      </c>
      <c r="AC12" s="214">
        <f t="shared" si="13"/>
        <v>0</v>
      </c>
      <c r="AD12" s="214">
        <f t="shared" si="13"/>
        <v>0</v>
      </c>
      <c r="AE12" s="214">
        <f t="shared" si="13"/>
        <v>0</v>
      </c>
      <c r="AF12" s="214">
        <f t="shared" si="13"/>
        <v>0</v>
      </c>
      <c r="AG12" s="214">
        <f t="shared" si="13"/>
        <v>0</v>
      </c>
      <c r="AH12" s="214">
        <f t="shared" si="13"/>
        <v>0</v>
      </c>
      <c r="AI12" s="214">
        <f t="shared" si="13"/>
        <v>3275</v>
      </c>
      <c r="AJ12" s="214">
        <f t="shared" si="13"/>
        <v>3275</v>
      </c>
      <c r="AK12" s="214">
        <f t="shared" si="13"/>
        <v>99750</v>
      </c>
      <c r="AL12" s="214">
        <f t="shared" si="13"/>
        <v>176850</v>
      </c>
      <c r="AM12" s="214">
        <f t="shared" si="13"/>
        <v>124188</v>
      </c>
      <c r="AN12" s="214">
        <f t="shared" si="13"/>
        <v>421310.4</v>
      </c>
      <c r="AO12" s="214">
        <f t="shared" si="13"/>
        <v>33000</v>
      </c>
      <c r="AP12" s="214">
        <f t="shared" si="13"/>
        <v>45000</v>
      </c>
      <c r="AQ12" s="214">
        <f t="shared" si="13"/>
        <v>822098.3999999999</v>
      </c>
      <c r="AR12" s="211">
        <f>SUM(AR6:AR11)</f>
        <v>900098.3999999999</v>
      </c>
      <c r="AS12" s="214">
        <f t="shared" si="13"/>
        <v>11500</v>
      </c>
      <c r="AT12" s="214">
        <f t="shared" si="13"/>
        <v>2863979</v>
      </c>
      <c r="AU12" s="214">
        <f t="shared" si="13"/>
        <v>495000</v>
      </c>
      <c r="AV12" s="214">
        <f t="shared" si="13"/>
        <v>571310.4</v>
      </c>
      <c r="AW12" s="214">
        <f t="shared" si="13"/>
        <v>276600</v>
      </c>
      <c r="AX12" s="214">
        <f t="shared" si="13"/>
        <v>0</v>
      </c>
      <c r="AY12" s="214">
        <f t="shared" si="13"/>
        <v>0</v>
      </c>
      <c r="AZ12" s="214">
        <f t="shared" si="13"/>
        <v>0</v>
      </c>
      <c r="BA12" s="214">
        <f t="shared" si="13"/>
        <v>0</v>
      </c>
      <c r="BB12" s="214">
        <f t="shared" si="13"/>
        <v>3370479</v>
      </c>
      <c r="BC12" s="211">
        <f>SUM(BC6:BC11)</f>
        <v>4218389.4</v>
      </c>
      <c r="BD12" s="215">
        <f>SUM(BD6:BD11)</f>
        <v>67.9891</v>
      </c>
      <c r="BE12" s="214">
        <f t="shared" si="13"/>
        <v>349050</v>
      </c>
      <c r="BF12" s="214">
        <f t="shared" si="13"/>
        <v>245000</v>
      </c>
      <c r="BG12" s="214">
        <f t="shared" si="13"/>
        <v>0</v>
      </c>
      <c r="BH12" s="214">
        <f>SUM(BH6:BH11)</f>
        <v>2442914.9533333336</v>
      </c>
      <c r="BI12" s="214">
        <f t="shared" si="13"/>
        <v>4192577.4000000004</v>
      </c>
      <c r="BJ12" s="214">
        <f t="shared" si="13"/>
        <v>4192577.4000000004</v>
      </c>
    </row>
    <row r="13" spans="1:62" s="75" customFormat="1" ht="27" customHeight="1">
      <c r="A13" s="218"/>
      <c r="B13" s="218"/>
      <c r="C13" s="218"/>
      <c r="D13" s="218"/>
      <c r="E13" s="218"/>
      <c r="F13" s="219"/>
      <c r="G13" s="219"/>
      <c r="H13" s="219"/>
      <c r="I13" s="219"/>
      <c r="J13" s="219"/>
      <c r="K13" s="219"/>
      <c r="L13" s="220"/>
      <c r="M13" s="219"/>
      <c r="N13" s="219"/>
      <c r="O13" s="219"/>
      <c r="P13" s="221"/>
      <c r="Q13" s="221"/>
      <c r="R13" s="221"/>
      <c r="S13" s="309">
        <f>S12+AC12</f>
        <v>2075000</v>
      </c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309">
        <f>AQ12+BB12</f>
        <v>4192577.4</v>
      </c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222"/>
      <c r="BD13" s="223"/>
      <c r="BE13" s="221"/>
      <c r="BF13" s="221"/>
      <c r="BG13" s="221"/>
      <c r="BH13" s="221"/>
      <c r="BI13" s="221"/>
      <c r="BJ13" s="221"/>
    </row>
    <row r="14" spans="16:21" ht="24" customHeight="1">
      <c r="P14" s="310"/>
      <c r="Q14" s="310"/>
      <c r="R14" s="310"/>
      <c r="U14" s="49" t="s">
        <v>203</v>
      </c>
    </row>
    <row r="15" spans="16:18" ht="24" customHeight="1">
      <c r="P15" s="310"/>
      <c r="Q15" s="310"/>
      <c r="R15" s="310"/>
    </row>
    <row r="16" spans="16:18" ht="24" customHeight="1">
      <c r="P16" s="173"/>
      <c r="Q16" s="173"/>
      <c r="R16" s="173"/>
    </row>
    <row r="17" spans="16:18" ht="24" customHeight="1">
      <c r="P17" s="310"/>
      <c r="Q17" s="310"/>
      <c r="R17" s="310"/>
    </row>
    <row r="18" ht="27.75" customHeight="1" hidden="1" outlineLevel="1">
      <c r="F18" s="49" t="s">
        <v>136</v>
      </c>
    </row>
    <row r="19" ht="19.5" customHeight="1" hidden="1" outlineLevel="1">
      <c r="F19" s="49" t="s">
        <v>142</v>
      </c>
    </row>
    <row r="20" spans="1:62" s="72" customFormat="1" ht="56.25" customHeight="1" hidden="1" outlineLevel="1">
      <c r="A20" s="63"/>
      <c r="B20" s="64"/>
      <c r="C20" s="64"/>
      <c r="D20" s="65"/>
      <c r="E20" s="66"/>
      <c r="F20" s="78" t="s">
        <v>127</v>
      </c>
      <c r="G20" s="27" t="s">
        <v>71</v>
      </c>
      <c r="H20" s="143" t="s">
        <v>180</v>
      </c>
      <c r="I20" s="68"/>
      <c r="J20" s="111" t="s">
        <v>137</v>
      </c>
      <c r="K20" s="92"/>
      <c r="L20" s="92"/>
      <c r="M20" s="92"/>
      <c r="N20" s="92"/>
      <c r="O20" s="92"/>
      <c r="P20" s="93"/>
      <c r="Q20" s="93"/>
      <c r="R20" s="67"/>
      <c r="S20" s="69">
        <f>SUM(P20:R20)</f>
        <v>0</v>
      </c>
      <c r="T20" s="79"/>
      <c r="U20" s="79"/>
      <c r="V20" s="79"/>
      <c r="W20" s="79"/>
      <c r="X20" s="79"/>
      <c r="Y20" s="67"/>
      <c r="Z20" s="94"/>
      <c r="AA20" s="94"/>
      <c r="AB20" s="95"/>
      <c r="AC20" s="69">
        <f>SUM(Z20:AB20)</f>
        <v>0</v>
      </c>
      <c r="AD20" s="96"/>
      <c r="AE20" s="96"/>
      <c r="AF20" s="96"/>
      <c r="AG20" s="96"/>
      <c r="AH20" s="95"/>
      <c r="AI20" s="95"/>
      <c r="AJ20" s="95"/>
      <c r="AK20" s="79"/>
      <c r="AL20" s="79"/>
      <c r="AM20" s="79"/>
      <c r="AN20" s="79"/>
      <c r="AO20" s="70"/>
      <c r="AP20" s="70"/>
      <c r="AQ20" s="69">
        <f>SUM(AK20:AP20)</f>
        <v>0</v>
      </c>
      <c r="AR20" s="69"/>
      <c r="AS20" s="79"/>
      <c r="AT20" s="79"/>
      <c r="AU20" s="79"/>
      <c r="AV20" s="79"/>
      <c r="AW20" s="79"/>
      <c r="AX20" s="79"/>
      <c r="AY20" s="79"/>
      <c r="AZ20" s="70"/>
      <c r="BA20" s="70"/>
      <c r="BB20" s="69">
        <f>SUM(AS20:BA20)</f>
        <v>0</v>
      </c>
      <c r="BC20" s="69"/>
      <c r="BD20" s="97"/>
      <c r="BE20" s="79"/>
      <c r="BF20" s="71">
        <v>0</v>
      </c>
      <c r="BG20" s="70"/>
      <c r="BH20" s="70"/>
      <c r="BI20" s="70"/>
      <c r="BJ20" s="71"/>
    </row>
    <row r="21" ht="12.75" hidden="1" outlineLevel="1"/>
    <row r="22" ht="24.75" customHeight="1" hidden="1" outlineLevel="1">
      <c r="F22" s="49" t="s">
        <v>141</v>
      </c>
    </row>
    <row r="23" spans="1:62" s="72" customFormat="1" ht="38.25" customHeight="1" hidden="1" outlineLevel="1">
      <c r="A23" s="63"/>
      <c r="B23" s="64"/>
      <c r="C23" s="64"/>
      <c r="D23" s="65"/>
      <c r="E23" s="66"/>
      <c r="F23" s="78" t="s">
        <v>128</v>
      </c>
      <c r="G23" s="27" t="s">
        <v>70</v>
      </c>
      <c r="H23" s="67" t="s">
        <v>121</v>
      </c>
      <c r="I23" s="68"/>
      <c r="J23" s="111" t="s">
        <v>140</v>
      </c>
      <c r="K23" s="92">
        <v>4</v>
      </c>
      <c r="L23" s="92"/>
      <c r="M23" s="92"/>
      <c r="N23" s="92"/>
      <c r="O23" s="92"/>
      <c r="P23" s="93"/>
      <c r="Q23" s="93"/>
      <c r="R23" s="67">
        <v>100000</v>
      </c>
      <c r="S23" s="69">
        <f>SUM(P23:R23)</f>
        <v>100000</v>
      </c>
      <c r="T23" s="79"/>
      <c r="U23" s="79"/>
      <c r="V23" s="79"/>
      <c r="W23" s="79"/>
      <c r="X23" s="79"/>
      <c r="Y23" s="67"/>
      <c r="Z23" s="94"/>
      <c r="AA23" s="94"/>
      <c r="AB23" s="95"/>
      <c r="AC23" s="69">
        <f>SUM(Z23:AB23)</f>
        <v>0</v>
      </c>
      <c r="AD23" s="96"/>
      <c r="AE23" s="96"/>
      <c r="AF23" s="96"/>
      <c r="AG23" s="96"/>
      <c r="AH23" s="95"/>
      <c r="AI23" s="95"/>
      <c r="AJ23" s="95"/>
      <c r="AK23" s="79"/>
      <c r="AL23" s="79"/>
      <c r="AM23" s="79"/>
      <c r="AN23" s="79"/>
      <c r="AO23" s="70"/>
      <c r="AP23" s="70"/>
      <c r="AQ23" s="69">
        <f>SUM(AK23:AP23)</f>
        <v>0</v>
      </c>
      <c r="AR23" s="69"/>
      <c r="AS23" s="79"/>
      <c r="AT23" s="79"/>
      <c r="AU23" s="79"/>
      <c r="AV23" s="79"/>
      <c r="AW23" s="79"/>
      <c r="AX23" s="79"/>
      <c r="AY23" s="79"/>
      <c r="AZ23" s="70"/>
      <c r="BA23" s="70"/>
      <c r="BB23" s="69">
        <f>SUM(AS23:BA23)</f>
        <v>0</v>
      </c>
      <c r="BC23" s="69"/>
      <c r="BD23" s="97"/>
      <c r="BE23" s="79"/>
      <c r="BF23" s="71">
        <v>0</v>
      </c>
      <c r="BG23" s="70"/>
      <c r="BH23" s="70"/>
      <c r="BI23" s="70"/>
      <c r="BJ23" s="71"/>
    </row>
    <row r="24" ht="12.75" collapsed="1"/>
    <row r="26" ht="26.25" customHeight="1" hidden="1" outlineLevel="1">
      <c r="F26" s="49" t="s">
        <v>144</v>
      </c>
    </row>
    <row r="27" spans="1:62" s="91" customFormat="1" ht="41.25" customHeight="1" hidden="1" outlineLevel="1">
      <c r="A27" s="81"/>
      <c r="B27" s="82"/>
      <c r="C27" s="82"/>
      <c r="D27" s="83"/>
      <c r="E27" s="84"/>
      <c r="F27" s="85" t="s">
        <v>72</v>
      </c>
      <c r="G27" s="86" t="s">
        <v>66</v>
      </c>
      <c r="H27" s="87" t="s">
        <v>123</v>
      </c>
      <c r="I27" s="87"/>
      <c r="J27" s="114"/>
      <c r="K27" s="115"/>
      <c r="L27" s="115"/>
      <c r="M27" s="115"/>
      <c r="N27" s="115"/>
      <c r="O27" s="115"/>
      <c r="P27" s="88"/>
      <c r="Q27" s="88"/>
      <c r="R27" s="87"/>
      <c r="S27" s="89">
        <f>SUM(P27:R27)</f>
        <v>0</v>
      </c>
      <c r="T27" s="88"/>
      <c r="U27" s="88"/>
      <c r="V27" s="88"/>
      <c r="W27" s="88"/>
      <c r="X27" s="88"/>
      <c r="Y27" s="87"/>
      <c r="Z27" s="116"/>
      <c r="AA27" s="116"/>
      <c r="AB27" s="88"/>
      <c r="AC27" s="89">
        <f>SUM(Z27:AB27)</f>
        <v>0</v>
      </c>
      <c r="AD27" s="89"/>
      <c r="AE27" s="89"/>
      <c r="AF27" s="89"/>
      <c r="AG27" s="89"/>
      <c r="AH27" s="88"/>
      <c r="AI27" s="88"/>
      <c r="AJ27" s="88"/>
      <c r="AK27" s="88"/>
      <c r="AL27" s="88"/>
      <c r="AM27" s="88"/>
      <c r="AN27" s="88"/>
      <c r="AO27" s="88"/>
      <c r="AP27" s="88"/>
      <c r="AQ27" s="89">
        <f>SUM(AK27:AP27)</f>
        <v>0</v>
      </c>
      <c r="AR27" s="89"/>
      <c r="AS27" s="88"/>
      <c r="AT27" s="88"/>
      <c r="AU27" s="88"/>
      <c r="AV27" s="88"/>
      <c r="AW27" s="88"/>
      <c r="AX27" s="88"/>
      <c r="AY27" s="88"/>
      <c r="AZ27" s="88"/>
      <c r="BA27" s="88"/>
      <c r="BB27" s="89">
        <f>SUM(AS27:BA27)</f>
        <v>0</v>
      </c>
      <c r="BC27" s="89"/>
      <c r="BD27" s="117"/>
      <c r="BE27" s="88"/>
      <c r="BF27" s="90"/>
      <c r="BG27" s="88"/>
      <c r="BH27" s="88"/>
      <c r="BI27" s="88"/>
      <c r="BJ27" s="90"/>
    </row>
    <row r="28" spans="1:62" s="72" customFormat="1" ht="51.75" customHeight="1" hidden="1" outlineLevel="1">
      <c r="A28" s="63"/>
      <c r="B28" s="64"/>
      <c r="C28" s="64"/>
      <c r="D28" s="65"/>
      <c r="E28" s="66"/>
      <c r="F28" s="78" t="s">
        <v>120</v>
      </c>
      <c r="G28" s="27" t="s">
        <v>14</v>
      </c>
      <c r="H28" s="67" t="s">
        <v>124</v>
      </c>
      <c r="I28" s="68"/>
      <c r="J28" s="118"/>
      <c r="K28" s="112"/>
      <c r="L28" s="112"/>
      <c r="M28" s="112"/>
      <c r="N28" s="112"/>
      <c r="O28" s="112"/>
      <c r="P28" s="113"/>
      <c r="Q28" s="113"/>
      <c r="R28" s="67">
        <v>0</v>
      </c>
      <c r="S28" s="69">
        <f>SUM(P28:R28)</f>
        <v>0</v>
      </c>
      <c r="T28" s="70"/>
      <c r="U28" s="70"/>
      <c r="V28" s="70"/>
      <c r="W28" s="70"/>
      <c r="X28" s="70"/>
      <c r="Y28" s="67"/>
      <c r="Z28" s="119"/>
      <c r="AA28" s="119"/>
      <c r="AB28" s="12"/>
      <c r="AC28" s="69">
        <f>SUM(Z28:AB28)</f>
        <v>0</v>
      </c>
      <c r="AD28" s="69"/>
      <c r="AE28" s="69"/>
      <c r="AF28" s="69"/>
      <c r="AG28" s="69"/>
      <c r="AH28" s="12"/>
      <c r="AI28" s="12"/>
      <c r="AJ28" s="12"/>
      <c r="AK28" s="70"/>
      <c r="AL28" s="70"/>
      <c r="AM28" s="70"/>
      <c r="AN28" s="70"/>
      <c r="AO28" s="70"/>
      <c r="AP28" s="70"/>
      <c r="AQ28" s="69">
        <f>SUM(AK28:AP28)</f>
        <v>0</v>
      </c>
      <c r="AR28" s="69"/>
      <c r="AS28" s="70"/>
      <c r="AT28" s="70"/>
      <c r="AU28" s="70"/>
      <c r="AV28" s="70"/>
      <c r="AW28" s="70"/>
      <c r="AX28" s="70"/>
      <c r="AY28" s="70"/>
      <c r="AZ28" s="70"/>
      <c r="BA28" s="70"/>
      <c r="BB28" s="69">
        <f>SUM(AS28:BA28)</f>
        <v>0</v>
      </c>
      <c r="BC28" s="69"/>
      <c r="BD28" s="120"/>
      <c r="BE28" s="70"/>
      <c r="BF28" s="71"/>
      <c r="BG28" s="70"/>
      <c r="BH28" s="70"/>
      <c r="BI28" s="70"/>
      <c r="BJ28" s="71"/>
    </row>
    <row r="29" spans="1:62" s="72" customFormat="1" ht="42" customHeight="1" hidden="1" outlineLevel="1">
      <c r="A29" s="63"/>
      <c r="B29" s="64"/>
      <c r="C29" s="64"/>
      <c r="D29" s="65"/>
      <c r="E29" s="66"/>
      <c r="F29" s="43" t="s">
        <v>74</v>
      </c>
      <c r="G29" s="27" t="s">
        <v>70</v>
      </c>
      <c r="H29" s="67" t="s">
        <v>125</v>
      </c>
      <c r="I29" s="68"/>
      <c r="J29" s="118"/>
      <c r="K29" s="112"/>
      <c r="L29" s="112"/>
      <c r="M29" s="112"/>
      <c r="N29" s="112"/>
      <c r="O29" s="112"/>
      <c r="P29" s="113"/>
      <c r="Q29" s="113"/>
      <c r="R29" s="67"/>
      <c r="S29" s="69">
        <f>SUM(P29:R29)</f>
        <v>0</v>
      </c>
      <c r="T29" s="70"/>
      <c r="U29" s="70"/>
      <c r="V29" s="70"/>
      <c r="W29" s="70"/>
      <c r="X29" s="70"/>
      <c r="Y29" s="67"/>
      <c r="Z29" s="119"/>
      <c r="AA29" s="119"/>
      <c r="AB29" s="12"/>
      <c r="AC29" s="69">
        <f>SUM(Z29:AB29)</f>
        <v>0</v>
      </c>
      <c r="AD29" s="69"/>
      <c r="AE29" s="69"/>
      <c r="AF29" s="69"/>
      <c r="AG29" s="69"/>
      <c r="AH29" s="12"/>
      <c r="AI29" s="12"/>
      <c r="AJ29" s="12"/>
      <c r="AK29" s="70"/>
      <c r="AL29" s="70"/>
      <c r="AM29" s="70"/>
      <c r="AN29" s="70"/>
      <c r="AO29" s="70"/>
      <c r="AP29" s="70"/>
      <c r="AQ29" s="69">
        <f>SUM(AK29:AP29)</f>
        <v>0</v>
      </c>
      <c r="AR29" s="69"/>
      <c r="AS29" s="70"/>
      <c r="AT29" s="70"/>
      <c r="AU29" s="70"/>
      <c r="AV29" s="70"/>
      <c r="AW29" s="70"/>
      <c r="AX29" s="70"/>
      <c r="AY29" s="70"/>
      <c r="AZ29" s="70"/>
      <c r="BA29" s="70"/>
      <c r="BB29" s="69">
        <f>SUM(AS29:BA29)</f>
        <v>0</v>
      </c>
      <c r="BC29" s="69"/>
      <c r="BD29" s="120"/>
      <c r="BE29" s="70"/>
      <c r="BF29" s="71"/>
      <c r="BG29" s="70"/>
      <c r="BH29" s="70"/>
      <c r="BI29" s="70"/>
      <c r="BJ29" s="71"/>
    </row>
    <row r="30" ht="12.75" collapsed="1"/>
  </sheetData>
  <sheetProtection password="D992" sheet="1"/>
  <mergeCells count="6">
    <mergeCell ref="F12:J12"/>
    <mergeCell ref="S13:AC13"/>
    <mergeCell ref="AQ13:BB13"/>
    <mergeCell ref="P17:R17"/>
    <mergeCell ref="P15:R15"/>
    <mergeCell ref="P14:R14"/>
  </mergeCells>
  <conditionalFormatting sqref="AJ21:AJ22 AJ24:AJ26 AJ30:AJ65536 AJ3:AJ4 AQ3:AR4 AJ14:AJ19 AQ14:AR65536 BB14:BC65536 BB3:BC4">
    <cfRule type="cellIs" priority="1" dxfId="2" operator="greaterThan" stopIfTrue="1">
      <formula>0</formula>
    </cfRule>
  </conditionalFormatting>
  <conditionalFormatting sqref="U11:V11 U18:U65536 W6:X11 T6:T11 S11 S14:T65536 V14:X65536 S3:X4">
    <cfRule type="cellIs" priority="2" dxfId="1" operator="greaterThan" stopIfTrue="1">
      <formula>0</formula>
    </cfRule>
  </conditionalFormatting>
  <conditionalFormatting sqref="AC20:AG20 AC23:AG23 AC21:AI22 AC24:AI26 AC30:AI65536 AC27:AG29 AC6:AG11 AC14:AI19 AC3:AI4">
    <cfRule type="cellIs" priority="3" dxfId="0" operator="greaterThan" stopIfTrue="1">
      <formula>0</formula>
    </cfRule>
  </conditionalFormatting>
  <printOptions/>
  <pageMargins left="0.3937007874015748" right="0.1968503937007874" top="0.984251968503937" bottom="0.5905511811023623" header="0.5905511811023623" footer="0.1968503937007874"/>
  <pageSetup fitToWidth="2" horizontalDpi="300" verticalDpi="300" orientation="landscape" paperSize="9" scale="65" r:id="rId4"/>
  <headerFooter alignWithMargins="0">
    <oddHeader>&amp;C&amp;A&amp;RAnlage 6 GRDrs 672/2012</oddHeader>
    <oddFooter>&amp;RSeite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Bolland</dc:creator>
  <cp:keywords/>
  <dc:description/>
  <cp:lastModifiedBy>u510071</cp:lastModifiedBy>
  <cp:lastPrinted>2012-09-18T13:51:54Z</cp:lastPrinted>
  <dcterms:created xsi:type="dcterms:W3CDTF">2004-06-09T14:31:45Z</dcterms:created>
  <dcterms:modified xsi:type="dcterms:W3CDTF">2012-09-18T13:52:00Z</dcterms:modified>
  <cp:category/>
  <cp:version/>
  <cp:contentType/>
  <cp:contentStatus/>
</cp:coreProperties>
</file>