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600" yWindow="-15" windowWidth="12645" windowHeight="12360" tabRatio="507"/>
  </bookViews>
  <sheets>
    <sheet name="Deckblatt" sheetId="28" r:id="rId1"/>
    <sheet name="Liste_1_AVs" sheetId="21" r:id="rId2"/>
    <sheet name="Liste 2_Früh_Spätbetreuung" sheetId="25" r:id="rId3"/>
    <sheet name="Liste 3_Einzelprojekte" sheetId="27" r:id="rId4"/>
  </sheets>
  <definedNames>
    <definedName name="_xlnm.Print_Titles" localSheetId="2">'Liste 2_Früh_Spätbetreuung'!$6:$9</definedName>
    <definedName name="_xlnm.Print_Titles" localSheetId="1">Liste_1_AVs!$7:$10</definedName>
    <definedName name="gez" localSheetId="3">'Liste 3_Einzelprojekte'!#REF!</definedName>
    <definedName name="SbUnterschrift" localSheetId="3">'Liste 3_Einzelprojekte'!#REF!</definedName>
  </definedNames>
  <calcPr calcId="125725"/>
</workbook>
</file>

<file path=xl/calcChain.xml><?xml version="1.0" encoding="utf-8"?>
<calcChain xmlns="http://schemas.openxmlformats.org/spreadsheetml/2006/main">
  <c r="AZ12" i="27"/>
  <c r="AY12"/>
  <c r="BA12" l="1"/>
  <c r="AU6"/>
  <c r="AA6" l="1"/>
  <c r="AM12"/>
  <c r="AO12"/>
  <c r="AN12"/>
  <c r="AL12"/>
  <c r="AK12"/>
  <c r="AJ12"/>
  <c r="AV12" l="1"/>
  <c r="BG12"/>
  <c r="AP12"/>
  <c r="AW12"/>
  <c r="AU12"/>
  <c r="BB12" s="1"/>
  <c r="AQ12"/>
  <c r="AB12"/>
  <c r="S12"/>
  <c r="V116" i="21"/>
  <c r="W116"/>
  <c r="Y116"/>
  <c r="AB116"/>
  <c r="AD116"/>
  <c r="AH116"/>
  <c r="U116"/>
  <c r="R116" l="1"/>
  <c r="S116"/>
  <c r="Q116"/>
  <c r="G116"/>
  <c r="H116"/>
  <c r="I116"/>
  <c r="J116"/>
  <c r="K116"/>
  <c r="L116"/>
  <c r="M116"/>
  <c r="N116"/>
  <c r="O116"/>
  <c r="F116"/>
  <c r="AC115"/>
  <c r="AG115" s="1"/>
  <c r="Z115"/>
  <c r="AA115" s="1"/>
  <c r="AC114"/>
  <c r="AK114" s="1"/>
  <c r="Z114"/>
  <c r="AI114" s="1"/>
  <c r="AJ114" s="1"/>
  <c r="AC113"/>
  <c r="AK113" s="1"/>
  <c r="Z113"/>
  <c r="AE113" s="1"/>
  <c r="AF113" s="1"/>
  <c r="AC112"/>
  <c r="AK112" s="1"/>
  <c r="Z112"/>
  <c r="AE112" s="1"/>
  <c r="AF112" s="1"/>
  <c r="AC111"/>
  <c r="AG111" s="1"/>
  <c r="Z111"/>
  <c r="AA111" s="1"/>
  <c r="AC110"/>
  <c r="AK110" s="1"/>
  <c r="Z110"/>
  <c r="AI110" s="1"/>
  <c r="AJ110" s="1"/>
  <c r="T110"/>
  <c r="AE109"/>
  <c r="AF109" s="1"/>
  <c r="AC109"/>
  <c r="AK109" s="1"/>
  <c r="Z109"/>
  <c r="AA109" s="1"/>
  <c r="T109"/>
  <c r="AC108"/>
  <c r="AG108" s="1"/>
  <c r="Z108"/>
  <c r="AI108" s="1"/>
  <c r="AJ108" s="1"/>
  <c r="AC107"/>
  <c r="AG107" s="1"/>
  <c r="Z107"/>
  <c r="AE107" s="1"/>
  <c r="AF107" s="1"/>
  <c r="AC106"/>
  <c r="AG106" s="1"/>
  <c r="Z106"/>
  <c r="AI106" s="1"/>
  <c r="AJ106" s="1"/>
  <c r="AC105"/>
  <c r="AK105" s="1"/>
  <c r="Z105"/>
  <c r="AE105" s="1"/>
  <c r="AF105" s="1"/>
  <c r="AC104"/>
  <c r="AK104" s="1"/>
  <c r="Z104"/>
  <c r="AE104" s="1"/>
  <c r="AF104" s="1"/>
  <c r="AC103"/>
  <c r="AG103" s="1"/>
  <c r="Z103"/>
  <c r="AA103" s="1"/>
  <c r="AC102"/>
  <c r="AG102" s="1"/>
  <c r="Z102"/>
  <c r="AI102" s="1"/>
  <c r="AJ102" s="1"/>
  <c r="AC101"/>
  <c r="AK101" s="1"/>
  <c r="Z101"/>
  <c r="AE101" s="1"/>
  <c r="AF101" s="1"/>
  <c r="AC100"/>
  <c r="AK100" s="1"/>
  <c r="Z100"/>
  <c r="AA100" s="1"/>
  <c r="AC99"/>
  <c r="AG99" s="1"/>
  <c r="Z99"/>
  <c r="AA99" s="1"/>
  <c r="AC98"/>
  <c r="AG98" s="1"/>
  <c r="AA98"/>
  <c r="Z98"/>
  <c r="AI98" s="1"/>
  <c r="AJ98" s="1"/>
  <c r="AC97"/>
  <c r="AK97" s="1"/>
  <c r="Z97"/>
  <c r="AE97" s="1"/>
  <c r="AF97" s="1"/>
  <c r="AC96"/>
  <c r="AK96" s="1"/>
  <c r="Z96"/>
  <c r="AE96" s="1"/>
  <c r="AF96" s="1"/>
  <c r="AC95"/>
  <c r="AG95" s="1"/>
  <c r="Z95"/>
  <c r="AA95" s="1"/>
  <c r="AG94"/>
  <c r="AC94"/>
  <c r="AK94" s="1"/>
  <c r="Z94"/>
  <c r="AI94" s="1"/>
  <c r="AJ94" s="1"/>
  <c r="AC93"/>
  <c r="AK93" s="1"/>
  <c r="Z93"/>
  <c r="AE93" s="1"/>
  <c r="AF93" s="1"/>
  <c r="AC92"/>
  <c r="AK92" s="1"/>
  <c r="Z92"/>
  <c r="AI92" s="1"/>
  <c r="AJ92" s="1"/>
  <c r="AC91"/>
  <c r="AG91" s="1"/>
  <c r="Z91"/>
  <c r="AA91" s="1"/>
  <c r="T91"/>
  <c r="AC90"/>
  <c r="AK90" s="1"/>
  <c r="Z90"/>
  <c r="AE90" s="1"/>
  <c r="AF90" s="1"/>
  <c r="AC89"/>
  <c r="AK89" s="1"/>
  <c r="Z89"/>
  <c r="AA89" s="1"/>
  <c r="AC88"/>
  <c r="AK88" s="1"/>
  <c r="Z88"/>
  <c r="AE88" s="1"/>
  <c r="AF88" s="1"/>
  <c r="AC87"/>
  <c r="AG87" s="1"/>
  <c r="Z87"/>
  <c r="AA87" s="1"/>
  <c r="AC86"/>
  <c r="AG86" s="1"/>
  <c r="Z86"/>
  <c r="AI86" s="1"/>
  <c r="AJ86" s="1"/>
  <c r="AC85"/>
  <c r="AK85" s="1"/>
  <c r="Z85"/>
  <c r="AE85" s="1"/>
  <c r="AF85" s="1"/>
  <c r="AC84"/>
  <c r="AK84" s="1"/>
  <c r="Z84"/>
  <c r="AI84" s="1"/>
  <c r="AJ84" s="1"/>
  <c r="AC83"/>
  <c r="AG83" s="1"/>
  <c r="Z83"/>
  <c r="AA83" s="1"/>
  <c r="AC82"/>
  <c r="AG82" s="1"/>
  <c r="Z82"/>
  <c r="AI82" s="1"/>
  <c r="AJ82" s="1"/>
  <c r="AC81"/>
  <c r="AK81" s="1"/>
  <c r="Z81"/>
  <c r="AE81" s="1"/>
  <c r="AF81" s="1"/>
  <c r="AC80"/>
  <c r="AK80" s="1"/>
  <c r="Z80"/>
  <c r="AI80" s="1"/>
  <c r="AJ80" s="1"/>
  <c r="AC79"/>
  <c r="AK79" s="1"/>
  <c r="Z79"/>
  <c r="AE79" s="1"/>
  <c r="AF79" s="1"/>
  <c r="AC78"/>
  <c r="AK78" s="1"/>
  <c r="Z78"/>
  <c r="AI78" s="1"/>
  <c r="AJ78" s="1"/>
  <c r="AC77"/>
  <c r="AG77" s="1"/>
  <c r="Z77"/>
  <c r="AA77" s="1"/>
  <c r="AC76"/>
  <c r="AG76" s="1"/>
  <c r="Z76"/>
  <c r="AA76" s="1"/>
  <c r="AC75"/>
  <c r="AK75" s="1"/>
  <c r="Z75"/>
  <c r="AI75" s="1"/>
  <c r="AJ75" s="1"/>
  <c r="AC74"/>
  <c r="AG74" s="1"/>
  <c r="Z74"/>
  <c r="AE74" s="1"/>
  <c r="AF74" s="1"/>
  <c r="AC73"/>
  <c r="AK73" s="1"/>
  <c r="Z73"/>
  <c r="AE73" s="1"/>
  <c r="AF73" s="1"/>
  <c r="AC72"/>
  <c r="AG72" s="1"/>
  <c r="Z72"/>
  <c r="AA72" s="1"/>
  <c r="AC71"/>
  <c r="AK71" s="1"/>
  <c r="Z71"/>
  <c r="AI71" s="1"/>
  <c r="AJ71" s="1"/>
  <c r="AC70"/>
  <c r="AK70" s="1"/>
  <c r="Z70"/>
  <c r="AE70" s="1"/>
  <c r="AF70" s="1"/>
  <c r="AC69"/>
  <c r="AK69" s="1"/>
  <c r="Z69"/>
  <c r="AE69" s="1"/>
  <c r="AF69" s="1"/>
  <c r="AC68"/>
  <c r="AG68" s="1"/>
  <c r="Z68"/>
  <c r="AA68" s="1"/>
  <c r="AC67"/>
  <c r="AK67" s="1"/>
  <c r="Z67"/>
  <c r="AI67" s="1"/>
  <c r="AJ67" s="1"/>
  <c r="AC66"/>
  <c r="AK66" s="1"/>
  <c r="Z66"/>
  <c r="AE66" s="1"/>
  <c r="AF66" s="1"/>
  <c r="AC65"/>
  <c r="AK65" s="1"/>
  <c r="Z65"/>
  <c r="AI65" s="1"/>
  <c r="AJ65" s="1"/>
  <c r="AC64"/>
  <c r="AK64" s="1"/>
  <c r="Z64"/>
  <c r="AI64" s="1"/>
  <c r="AJ64" s="1"/>
  <c r="AC63"/>
  <c r="AK63" s="1"/>
  <c r="Z63"/>
  <c r="AE63" s="1"/>
  <c r="AF63" s="1"/>
  <c r="AC62"/>
  <c r="AK62" s="1"/>
  <c r="Z62"/>
  <c r="AE62" s="1"/>
  <c r="AF62" s="1"/>
  <c r="AC61"/>
  <c r="AG61" s="1"/>
  <c r="Z61"/>
  <c r="AA61" s="1"/>
  <c r="AC60"/>
  <c r="AG60" s="1"/>
  <c r="Z60"/>
  <c r="AE60" s="1"/>
  <c r="AF60" s="1"/>
  <c r="AC59"/>
  <c r="AG59" s="1"/>
  <c r="Z59"/>
  <c r="AA59" s="1"/>
  <c r="AC58"/>
  <c r="AG58" s="1"/>
  <c r="Z58"/>
  <c r="AE58" s="1"/>
  <c r="AF58" s="1"/>
  <c r="AC57"/>
  <c r="AK57" s="1"/>
  <c r="Z57"/>
  <c r="AE57" s="1"/>
  <c r="AF57" s="1"/>
  <c r="AC56"/>
  <c r="AK56" s="1"/>
  <c r="Z56"/>
  <c r="AI56" s="1"/>
  <c r="AJ56" s="1"/>
  <c r="AC55"/>
  <c r="AG55" s="1"/>
  <c r="Z55"/>
  <c r="AA55" s="1"/>
  <c r="AC54"/>
  <c r="AG54" s="1"/>
  <c r="Z54"/>
  <c r="AI54" s="1"/>
  <c r="AJ54" s="1"/>
  <c r="T54"/>
  <c r="AJ53"/>
  <c r="AF53"/>
  <c r="AA53"/>
  <c r="AC52"/>
  <c r="AG52" s="1"/>
  <c r="Z52"/>
  <c r="AE52" s="1"/>
  <c r="AF52" s="1"/>
  <c r="T52"/>
  <c r="AC51"/>
  <c r="AG51" s="1"/>
  <c r="Z51"/>
  <c r="AA51" s="1"/>
  <c r="T51"/>
  <c r="AC50"/>
  <c r="AG50" s="1"/>
  <c r="Z50"/>
  <c r="AE50" s="1"/>
  <c r="AF50" s="1"/>
  <c r="AC49"/>
  <c r="AK49" s="1"/>
  <c r="Z49"/>
  <c r="AE49" s="1"/>
  <c r="AF49" s="1"/>
  <c r="T49"/>
  <c r="AC48"/>
  <c r="Z48"/>
  <c r="T48"/>
  <c r="U11" i="25"/>
  <c r="U12"/>
  <c r="U13"/>
  <c r="U14"/>
  <c r="U15"/>
  <c r="U16"/>
  <c r="U17"/>
  <c r="U10"/>
  <c r="Q13"/>
  <c r="Q17"/>
  <c r="AK108" i="21" l="1"/>
  <c r="AA107"/>
  <c r="AG48"/>
  <c r="AC116"/>
  <c r="AI113"/>
  <c r="AJ113" s="1"/>
  <c r="AI109"/>
  <c r="AJ109" s="1"/>
  <c r="AG110"/>
  <c r="AK111"/>
  <c r="AA113"/>
  <c r="AA114"/>
  <c r="AI48"/>
  <c r="Z116"/>
  <c r="AI112"/>
  <c r="AJ112" s="1"/>
  <c r="AA92"/>
  <c r="AA97"/>
  <c r="AA108"/>
  <c r="AA110"/>
  <c r="AA112"/>
  <c r="AG114"/>
  <c r="AK115"/>
  <c r="T116"/>
  <c r="N118"/>
  <c r="J118"/>
  <c r="G118"/>
  <c r="AI107"/>
  <c r="AJ107" s="1"/>
  <c r="AK102"/>
  <c r="F118"/>
  <c r="K118"/>
  <c r="AE111"/>
  <c r="AF111" s="1"/>
  <c r="AG113"/>
  <c r="AE115"/>
  <c r="AF115" s="1"/>
  <c r="AK107"/>
  <c r="AE108"/>
  <c r="AF108" s="1"/>
  <c r="AG109"/>
  <c r="AE110"/>
  <c r="AF110" s="1"/>
  <c r="AI111"/>
  <c r="AJ111" s="1"/>
  <c r="AG112"/>
  <c r="AE114"/>
  <c r="AF114" s="1"/>
  <c r="AI115"/>
  <c r="AJ115" s="1"/>
  <c r="AK98"/>
  <c r="AI100"/>
  <c r="AJ100" s="1"/>
  <c r="AK106"/>
  <c r="AA96"/>
  <c r="AI97"/>
  <c r="AJ97" s="1"/>
  <c r="AK99"/>
  <c r="AE100"/>
  <c r="AF100" s="1"/>
  <c r="AA101"/>
  <c r="AA102"/>
  <c r="AA104"/>
  <c r="AI105"/>
  <c r="AJ105" s="1"/>
  <c r="AI96"/>
  <c r="AJ96" s="1"/>
  <c r="AI104"/>
  <c r="AJ104" s="1"/>
  <c r="AK95"/>
  <c r="AI101"/>
  <c r="AJ101" s="1"/>
  <c r="AK103"/>
  <c r="AA105"/>
  <c r="AA106"/>
  <c r="AE95"/>
  <c r="AF95" s="1"/>
  <c r="AG97"/>
  <c r="AE99"/>
  <c r="AF99" s="1"/>
  <c r="AG101"/>
  <c r="AE103"/>
  <c r="AF103" s="1"/>
  <c r="AG105"/>
  <c r="AI95"/>
  <c r="AJ95" s="1"/>
  <c r="AG96"/>
  <c r="AE98"/>
  <c r="AF98" s="1"/>
  <c r="AI99"/>
  <c r="AJ99" s="1"/>
  <c r="AG100"/>
  <c r="AE102"/>
  <c r="AF102" s="1"/>
  <c r="AI103"/>
  <c r="AJ103" s="1"/>
  <c r="AG104"/>
  <c r="AE106"/>
  <c r="AF106" s="1"/>
  <c r="AA75"/>
  <c r="AG80"/>
  <c r="AI90"/>
  <c r="AJ90" s="1"/>
  <c r="AE92"/>
  <c r="AF92" s="1"/>
  <c r="AA64"/>
  <c r="AA90"/>
  <c r="AI89"/>
  <c r="AJ89" s="1"/>
  <c r="AK82"/>
  <c r="AE89"/>
  <c r="AF89" s="1"/>
  <c r="AI93"/>
  <c r="AJ93" s="1"/>
  <c r="AA78"/>
  <c r="AK83"/>
  <c r="AA85"/>
  <c r="AA88"/>
  <c r="AA49"/>
  <c r="AA86"/>
  <c r="AK91"/>
  <c r="AA93"/>
  <c r="AA94"/>
  <c r="AG90"/>
  <c r="AE91"/>
  <c r="AF91" s="1"/>
  <c r="AG93"/>
  <c r="AG89"/>
  <c r="AI91"/>
  <c r="AJ91" s="1"/>
  <c r="AG92"/>
  <c r="AE94"/>
  <c r="AF94" s="1"/>
  <c r="AI81"/>
  <c r="AJ81" s="1"/>
  <c r="AE84"/>
  <c r="AF84" s="1"/>
  <c r="AK86"/>
  <c r="AI88"/>
  <c r="AJ88" s="1"/>
  <c r="AA65"/>
  <c r="AK72"/>
  <c r="AA74"/>
  <c r="AE78"/>
  <c r="AF78" s="1"/>
  <c r="AA81"/>
  <c r="AA82"/>
  <c r="AA84"/>
  <c r="AI85"/>
  <c r="AJ85" s="1"/>
  <c r="AK87"/>
  <c r="AG81"/>
  <c r="AE83"/>
  <c r="AF83" s="1"/>
  <c r="AG85"/>
  <c r="AE87"/>
  <c r="AF87" s="1"/>
  <c r="AE82"/>
  <c r="AF82" s="1"/>
  <c r="AI83"/>
  <c r="AJ83" s="1"/>
  <c r="AG84"/>
  <c r="AE86"/>
  <c r="AF86" s="1"/>
  <c r="AI87"/>
  <c r="AJ87" s="1"/>
  <c r="AG88"/>
  <c r="AE56"/>
  <c r="AF56" s="1"/>
  <c r="AI79"/>
  <c r="AJ79" s="1"/>
  <c r="AA66"/>
  <c r="AA69"/>
  <c r="AI70"/>
  <c r="AJ70" s="1"/>
  <c r="AA63"/>
  <c r="AA67"/>
  <c r="AG71"/>
  <c r="AK77"/>
  <c r="AA79"/>
  <c r="AA80"/>
  <c r="AE77"/>
  <c r="AF77" s="1"/>
  <c r="AG79"/>
  <c r="AI77"/>
  <c r="AJ77" s="1"/>
  <c r="AG78"/>
  <c r="AE80"/>
  <c r="AF80" s="1"/>
  <c r="AA62"/>
  <c r="AG67"/>
  <c r="AK68"/>
  <c r="AA73"/>
  <c r="AI74"/>
  <c r="AJ74" s="1"/>
  <c r="AG75"/>
  <c r="AK76"/>
  <c r="AI73"/>
  <c r="AJ73" s="1"/>
  <c r="AA50"/>
  <c r="AA57"/>
  <c r="AI63"/>
  <c r="AJ63" s="1"/>
  <c r="AG64"/>
  <c r="AE65"/>
  <c r="AF65" s="1"/>
  <c r="AA70"/>
  <c r="AA71"/>
  <c r="AG73"/>
  <c r="AK74"/>
  <c r="AE75"/>
  <c r="AF75" s="1"/>
  <c r="AI76"/>
  <c r="AJ76" s="1"/>
  <c r="AE76"/>
  <c r="AF76" s="1"/>
  <c r="AI69"/>
  <c r="AJ69" s="1"/>
  <c r="AI66"/>
  <c r="AJ66" s="1"/>
  <c r="AA60"/>
  <c r="AK61"/>
  <c r="AG66"/>
  <c r="AE68"/>
  <c r="AF68" s="1"/>
  <c r="AG70"/>
  <c r="AE72"/>
  <c r="AF72" s="1"/>
  <c r="AG65"/>
  <c r="AE67"/>
  <c r="AF67" s="1"/>
  <c r="AI68"/>
  <c r="AJ68" s="1"/>
  <c r="AG69"/>
  <c r="AE71"/>
  <c r="AF71" s="1"/>
  <c r="AI72"/>
  <c r="AJ72" s="1"/>
  <c r="AI62"/>
  <c r="AJ62" s="1"/>
  <c r="AI52"/>
  <c r="AJ52" s="1"/>
  <c r="AK54"/>
  <c r="AK55"/>
  <c r="AA58"/>
  <c r="AE61"/>
  <c r="AF61" s="1"/>
  <c r="AG63"/>
  <c r="AI61"/>
  <c r="AJ61" s="1"/>
  <c r="AG62"/>
  <c r="AE64"/>
  <c r="AF64" s="1"/>
  <c r="AK58"/>
  <c r="AI60"/>
  <c r="AJ60" s="1"/>
  <c r="AA52"/>
  <c r="AA54"/>
  <c r="AA56"/>
  <c r="AI57"/>
  <c r="AJ57" s="1"/>
  <c r="AK59"/>
  <c r="AK48"/>
  <c r="AE55"/>
  <c r="AF55" s="1"/>
  <c r="AG57"/>
  <c r="AE59"/>
  <c r="AF59" s="1"/>
  <c r="AK52"/>
  <c r="AE54"/>
  <c r="AF54" s="1"/>
  <c r="AI55"/>
  <c r="AJ55" s="1"/>
  <c r="AG56"/>
  <c r="AI59"/>
  <c r="AJ59" s="1"/>
  <c r="AI58"/>
  <c r="AJ58" s="1"/>
  <c r="AK60"/>
  <c r="AI51"/>
  <c r="AJ51" s="1"/>
  <c r="AE51"/>
  <c r="AF51" s="1"/>
  <c r="AK50"/>
  <c r="AI49"/>
  <c r="AE48"/>
  <c r="AG49"/>
  <c r="AA48"/>
  <c r="AI50"/>
  <c r="AJ50" s="1"/>
  <c r="AK51"/>
  <c r="AG116" l="1"/>
  <c r="AJ48"/>
  <c r="AI116"/>
  <c r="AE116"/>
  <c r="AA116"/>
  <c r="AJ49"/>
  <c r="AF48"/>
  <c r="AF116" s="1"/>
  <c r="AK116"/>
  <c r="BF13" i="27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BI12"/>
  <c r="BI13" s="1"/>
  <c r="BH12"/>
  <c r="BH13" s="1"/>
  <c r="BG13"/>
  <c r="BF7"/>
  <c r="BE7"/>
  <c r="BD7"/>
  <c r="BC7"/>
  <c r="AX7"/>
  <c r="AW7"/>
  <c r="AV7"/>
  <c r="AU7"/>
  <c r="AT7"/>
  <c r="AS7"/>
  <c r="AR7"/>
  <c r="AM7"/>
  <c r="AJ7"/>
  <c r="AI7"/>
  <c r="AG7"/>
  <c r="AF7"/>
  <c r="AE7"/>
  <c r="AD7"/>
  <c r="AC7"/>
  <c r="Z7"/>
  <c r="Y7"/>
  <c r="X7"/>
  <c r="W7"/>
  <c r="V7"/>
  <c r="U7"/>
  <c r="T7"/>
  <c r="R7"/>
  <c r="Q7"/>
  <c r="P7"/>
  <c r="O7"/>
  <c r="N7"/>
  <c r="M7"/>
  <c r="K7"/>
  <c r="BA6"/>
  <c r="BA7" s="1"/>
  <c r="AZ6"/>
  <c r="AZ7" s="1"/>
  <c r="AY6"/>
  <c r="AY7" s="1"/>
  <c r="AO6"/>
  <c r="AO7" s="1"/>
  <c r="AN6"/>
  <c r="AN7" s="1"/>
  <c r="AH6"/>
  <c r="AK6" s="1"/>
  <c r="AB6"/>
  <c r="AB7" s="1"/>
  <c r="AA7"/>
  <c r="S6"/>
  <c r="S7" s="1"/>
  <c r="AC16" i="21"/>
  <c r="AG16" s="1"/>
  <c r="Z16"/>
  <c r="AA16" s="1"/>
  <c r="AC15"/>
  <c r="AK15" s="1"/>
  <c r="Z15"/>
  <c r="AI15" s="1"/>
  <c r="AJ15" s="1"/>
  <c r="AJ116" l="1"/>
  <c r="AP14" i="27"/>
  <c r="S8"/>
  <c r="S14"/>
  <c r="AA15" i="21"/>
  <c r="AK16"/>
  <c r="AG15"/>
  <c r="AK7" i="27"/>
  <c r="BG7"/>
  <c r="BH7"/>
  <c r="AH7"/>
  <c r="AL6"/>
  <c r="AL7" s="1"/>
  <c r="BB6"/>
  <c r="BB7" s="1"/>
  <c r="AE16" i="21"/>
  <c r="AF16" s="1"/>
  <c r="AE15"/>
  <c r="AF15" s="1"/>
  <c r="AI16"/>
  <c r="AJ16" s="1"/>
  <c r="BI6" i="27" l="1"/>
  <c r="BI7" s="1"/>
  <c r="AP6"/>
  <c r="AP7" s="1"/>
  <c r="AP8" s="1"/>
  <c r="AQ6"/>
  <c r="AQ7" s="1"/>
  <c r="AI129" i="21" l="1"/>
  <c r="AJ129" s="1"/>
  <c r="AE129"/>
  <c r="AF129" s="1"/>
  <c r="AK129"/>
  <c r="AK128"/>
  <c r="AG128"/>
  <c r="AE128" l="1"/>
  <c r="AF128" s="1"/>
  <c r="AI128"/>
  <c r="AJ128" s="1"/>
  <c r="AG129"/>
  <c r="L11" i="25" l="1"/>
  <c r="O11" s="1"/>
  <c r="Q11" s="1"/>
  <c r="L12"/>
  <c r="O12" s="1"/>
  <c r="Q12" s="1"/>
  <c r="L13"/>
  <c r="O14"/>
  <c r="Q14" s="1"/>
  <c r="O15"/>
  <c r="Q15" s="1"/>
  <c r="O16"/>
  <c r="Q16" s="1"/>
  <c r="L17"/>
  <c r="L10"/>
  <c r="O10" s="1"/>
  <c r="Q10" s="1"/>
  <c r="K18"/>
  <c r="M18"/>
  <c r="P18"/>
  <c r="S18"/>
  <c r="T18"/>
  <c r="U18"/>
  <c r="J18"/>
  <c r="N32"/>
  <c r="N31"/>
  <c r="N30"/>
  <c r="N29"/>
  <c r="N28"/>
  <c r="N27"/>
  <c r="N26"/>
  <c r="N17"/>
  <c r="N16"/>
  <c r="N15"/>
  <c r="N14"/>
  <c r="N13"/>
  <c r="N12"/>
  <c r="N11"/>
  <c r="N10"/>
  <c r="Q18" l="1"/>
  <c r="O18"/>
  <c r="V17"/>
  <c r="R17"/>
  <c r="R16"/>
  <c r="V16"/>
  <c r="R11"/>
  <c r="V11"/>
  <c r="R15"/>
  <c r="V15"/>
  <c r="V13"/>
  <c r="R13"/>
  <c r="N18"/>
  <c r="R12"/>
  <c r="V12"/>
  <c r="V10"/>
  <c r="R10"/>
  <c r="V14"/>
  <c r="R14"/>
  <c r="L18"/>
  <c r="V18" l="1"/>
  <c r="R18"/>
  <c r="T20" i="21"/>
  <c r="T19"/>
  <c r="T18"/>
  <c r="T17"/>
  <c r="T14"/>
  <c r="U14" s="1"/>
  <c r="U43" s="1"/>
  <c r="W43"/>
  <c r="V43"/>
  <c r="S43"/>
  <c r="S120" s="1"/>
  <c r="R43"/>
  <c r="R120" s="1"/>
  <c r="Q43"/>
  <c r="Q120" s="1"/>
  <c r="W120" l="1"/>
  <c r="V120"/>
  <c r="U120"/>
  <c r="T43"/>
  <c r="AC12"/>
  <c r="AG12" s="1"/>
  <c r="AC13"/>
  <c r="AK13" s="1"/>
  <c r="Z12"/>
  <c r="Z13"/>
  <c r="AC17"/>
  <c r="AG17" s="1"/>
  <c r="AC18"/>
  <c r="AG18" s="1"/>
  <c r="AC19"/>
  <c r="AK19" s="1"/>
  <c r="AC20"/>
  <c r="AK20" s="1"/>
  <c r="AC134"/>
  <c r="AG134" s="1"/>
  <c r="AC135"/>
  <c r="AG135" s="1"/>
  <c r="AC136"/>
  <c r="AK136" s="1"/>
  <c r="AC21"/>
  <c r="AK21" s="1"/>
  <c r="AC22"/>
  <c r="AG22" s="1"/>
  <c r="AC23"/>
  <c r="AG23" s="1"/>
  <c r="AC24"/>
  <c r="AK24" s="1"/>
  <c r="AC25"/>
  <c r="AK25" s="1"/>
  <c r="AC26"/>
  <c r="AG26" s="1"/>
  <c r="AC27"/>
  <c r="AG27" s="1"/>
  <c r="AC28"/>
  <c r="AK28" s="1"/>
  <c r="AC29"/>
  <c r="AK29" s="1"/>
  <c r="AC30"/>
  <c r="AG30" s="1"/>
  <c r="AC31"/>
  <c r="AG31" s="1"/>
  <c r="AC32"/>
  <c r="AK32" s="1"/>
  <c r="AC33"/>
  <c r="AG33" s="1"/>
  <c r="AC34"/>
  <c r="AK34" s="1"/>
  <c r="AC35"/>
  <c r="AG35" s="1"/>
  <c r="AC36"/>
  <c r="AG36" s="1"/>
  <c r="AC37"/>
  <c r="AK37" s="1"/>
  <c r="AC38"/>
  <c r="AK38" s="1"/>
  <c r="AC39"/>
  <c r="AG39" s="1"/>
  <c r="AC40"/>
  <c r="AG40" s="1"/>
  <c r="AC41"/>
  <c r="AG41" s="1"/>
  <c r="AC42"/>
  <c r="AG42" s="1"/>
  <c r="Z17"/>
  <c r="Z18"/>
  <c r="Z19"/>
  <c r="Z20"/>
  <c r="Z134"/>
  <c r="Z135"/>
  <c r="Z136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AC14"/>
  <c r="AK14" s="1"/>
  <c r="Z14"/>
  <c r="Y43"/>
  <c r="Y120" s="1"/>
  <c r="AB43"/>
  <c r="AD43"/>
  <c r="AD120" s="1"/>
  <c r="AH43"/>
  <c r="AH120" s="1"/>
  <c r="T120" l="1"/>
  <c r="AB120"/>
  <c r="AE42"/>
  <c r="AF42" s="1"/>
  <c r="AA42"/>
  <c r="AE36"/>
  <c r="AF36" s="1"/>
  <c r="AA36"/>
  <c r="AE33"/>
  <c r="AF33" s="1"/>
  <c r="AA33"/>
  <c r="AE23"/>
  <c r="AF23" s="1"/>
  <c r="AA23"/>
  <c r="AI18"/>
  <c r="AJ18" s="1"/>
  <c r="AA18"/>
  <c r="AE13"/>
  <c r="AF13" s="1"/>
  <c r="AA13"/>
  <c r="AE37"/>
  <c r="AF37" s="1"/>
  <c r="AA37"/>
  <c r="AE34"/>
  <c r="AF34" s="1"/>
  <c r="AA34"/>
  <c r="AE24"/>
  <c r="AF24" s="1"/>
  <c r="AA24"/>
  <c r="AE19"/>
  <c r="AF19" s="1"/>
  <c r="AA19"/>
  <c r="AI38"/>
  <c r="AJ38" s="1"/>
  <c r="AA38"/>
  <c r="AI29"/>
  <c r="AJ29" s="1"/>
  <c r="AA29"/>
  <c r="AI25"/>
  <c r="AJ25" s="1"/>
  <c r="AA25"/>
  <c r="AI21"/>
  <c r="AJ21" s="1"/>
  <c r="AA21"/>
  <c r="AI20"/>
  <c r="AJ20" s="1"/>
  <c r="AA20"/>
  <c r="AE40"/>
  <c r="AF40" s="1"/>
  <c r="AA40"/>
  <c r="AE31"/>
  <c r="AF31" s="1"/>
  <c r="AA31"/>
  <c r="AE27"/>
  <c r="AF27" s="1"/>
  <c r="AA27"/>
  <c r="AE135"/>
  <c r="AA135"/>
  <c r="AI32"/>
  <c r="AJ32" s="1"/>
  <c r="AA32"/>
  <c r="AI28"/>
  <c r="AJ28" s="1"/>
  <c r="AA28"/>
  <c r="AI136"/>
  <c r="AA136"/>
  <c r="AE14"/>
  <c r="AF14" s="1"/>
  <c r="AA14"/>
  <c r="AI41"/>
  <c r="AJ41" s="1"/>
  <c r="AA41"/>
  <c r="AI39"/>
  <c r="AJ39" s="1"/>
  <c r="AA39"/>
  <c r="AE35"/>
  <c r="AF35" s="1"/>
  <c r="AA35"/>
  <c r="AE30"/>
  <c r="AF30" s="1"/>
  <c r="AA30"/>
  <c r="AE26"/>
  <c r="AF26" s="1"/>
  <c r="AA26"/>
  <c r="AE22"/>
  <c r="AF22" s="1"/>
  <c r="AA22"/>
  <c r="AI134"/>
  <c r="AA134"/>
  <c r="AI17"/>
  <c r="AJ17" s="1"/>
  <c r="AA17"/>
  <c r="AE12"/>
  <c r="AF12" s="1"/>
  <c r="AA12"/>
  <c r="AK27"/>
  <c r="AE28"/>
  <c r="AF28" s="1"/>
  <c r="AE134"/>
  <c r="AK40"/>
  <c r="AI13"/>
  <c r="AJ13" s="1"/>
  <c r="AI33"/>
  <c r="AJ33" s="1"/>
  <c r="AI23"/>
  <c r="AJ23" s="1"/>
  <c r="AI37"/>
  <c r="AJ37" s="1"/>
  <c r="AI34"/>
  <c r="AJ34" s="1"/>
  <c r="AI24"/>
  <c r="AJ24" s="1"/>
  <c r="AI19"/>
  <c r="AJ19" s="1"/>
  <c r="AK42"/>
  <c r="AC43"/>
  <c r="AE18"/>
  <c r="AF18" s="1"/>
  <c r="AE136"/>
  <c r="AI40"/>
  <c r="AJ40" s="1"/>
  <c r="AI31"/>
  <c r="AJ31" s="1"/>
  <c r="AI27"/>
  <c r="AJ27" s="1"/>
  <c r="AI135"/>
  <c r="AK31"/>
  <c r="AK135"/>
  <c r="AI42"/>
  <c r="AJ42" s="1"/>
  <c r="AI36"/>
  <c r="AJ36" s="1"/>
  <c r="AE32"/>
  <c r="AF32" s="1"/>
  <c r="AK18"/>
  <c r="AE17"/>
  <c r="AF17" s="1"/>
  <c r="AK36"/>
  <c r="AK33"/>
  <c r="AK23"/>
  <c r="AE38"/>
  <c r="AF38" s="1"/>
  <c r="AG37"/>
  <c r="AG34"/>
  <c r="AG24"/>
  <c r="AG19"/>
  <c r="Z43"/>
  <c r="AE25"/>
  <c r="AF25" s="1"/>
  <c r="AE39"/>
  <c r="AF39" s="1"/>
  <c r="AE41"/>
  <c r="AF41" s="1"/>
  <c r="AG14"/>
  <c r="AG29"/>
  <c r="AG21"/>
  <c r="AG20"/>
  <c r="AE20"/>
  <c r="AF20" s="1"/>
  <c r="AI14"/>
  <c r="AJ14" s="1"/>
  <c r="AI12"/>
  <c r="AJ12" s="1"/>
  <c r="AI35"/>
  <c r="AJ35" s="1"/>
  <c r="AI30"/>
  <c r="AJ30" s="1"/>
  <c r="AI26"/>
  <c r="AJ26" s="1"/>
  <c r="AI22"/>
  <c r="AJ22" s="1"/>
  <c r="AK12"/>
  <c r="AK41"/>
  <c r="AK39"/>
  <c r="AK35"/>
  <c r="AK30"/>
  <c r="AK26"/>
  <c r="AK22"/>
  <c r="AK134"/>
  <c r="AK17"/>
  <c r="AG32"/>
  <c r="AG28"/>
  <c r="AG136"/>
  <c r="AE29"/>
  <c r="AF29" s="1"/>
  <c r="AE21"/>
  <c r="AF21" s="1"/>
  <c r="AG38"/>
  <c r="AG25"/>
  <c r="AG13"/>
  <c r="AC120" l="1"/>
  <c r="AA43"/>
  <c r="Z120"/>
  <c r="AF43"/>
  <c r="AJ43"/>
  <c r="AI43"/>
  <c r="AI120" s="1"/>
  <c r="AE43"/>
  <c r="AE120" s="1"/>
  <c r="AG43"/>
  <c r="AG120" s="1"/>
  <c r="AK43"/>
  <c r="AK120" s="1"/>
  <c r="AJ120" l="1"/>
  <c r="AA120"/>
  <c r="AF120"/>
  <c r="G43"/>
  <c r="H43"/>
  <c r="I43"/>
  <c r="J43"/>
  <c r="K43"/>
  <c r="L43"/>
  <c r="M43"/>
  <c r="N43"/>
  <c r="O43"/>
  <c r="F43"/>
  <c r="F120" l="1"/>
  <c r="L120"/>
  <c r="H120"/>
  <c r="M120"/>
  <c r="I120"/>
  <c r="N120"/>
  <c r="J120"/>
  <c r="O120"/>
  <c r="K120"/>
  <c r="G120"/>
  <c r="G45"/>
  <c r="J45"/>
  <c r="K45"/>
  <c r="N45"/>
  <c r="F45"/>
  <c r="G122" l="1"/>
  <c r="N122"/>
  <c r="K122"/>
  <c r="J122"/>
  <c r="F122"/>
</calcChain>
</file>

<file path=xl/comments1.xml><?xml version="1.0" encoding="utf-8"?>
<comments xmlns="http://schemas.openxmlformats.org/spreadsheetml/2006/main">
  <authors>
    <author>u510071</author>
  </authors>
  <commentList>
    <comment ref="AS12" authorId="0">
      <text>
        <r>
          <rPr>
            <b/>
            <sz val="9"/>
            <color indexed="81"/>
            <rFont val="Tahoma"/>
            <family val="2"/>
          </rPr>
          <t>u510071:</t>
        </r>
        <r>
          <rPr>
            <sz val="9"/>
            <color indexed="81"/>
            <rFont val="Tahoma"/>
            <family val="2"/>
          </rPr>
          <t xml:space="preserve">
bei Antragsliste freie Träger berücksichtigt GRDrs 322/2015</t>
        </r>
      </text>
    </comment>
  </commentList>
</comments>
</file>

<file path=xl/sharedStrings.xml><?xml version="1.0" encoding="utf-8"?>
<sst xmlns="http://schemas.openxmlformats.org/spreadsheetml/2006/main" count="657" uniqueCount="362">
  <si>
    <t>0 bis 3</t>
  </si>
  <si>
    <t>3 bis 6</t>
  </si>
  <si>
    <t>6 bis 12</t>
  </si>
  <si>
    <t>Angaben zu den Plätzen</t>
  </si>
  <si>
    <t>Neu</t>
  </si>
  <si>
    <t>Bisher</t>
  </si>
  <si>
    <t>6 Std.</t>
  </si>
  <si>
    <t xml:space="preserve"> 8 Std.</t>
  </si>
  <si>
    <t xml:space="preserve"> 6 Std.</t>
  </si>
  <si>
    <t>8 Std.</t>
  </si>
  <si>
    <t>Bereich</t>
  </si>
  <si>
    <t>Vorhaben</t>
  </si>
  <si>
    <t xml:space="preserve">
Investionskosten</t>
  </si>
  <si>
    <t>gesamt Personal/ Sachkosten jährl.</t>
  </si>
  <si>
    <t>Einrich-tung / Aus-stattung</t>
  </si>
  <si>
    <t>Gesamt Investitions-kosten</t>
  </si>
  <si>
    <t>Bau-
kosten</t>
  </si>
  <si>
    <t>ist von Personalstelle 51 und von 51-00-14 auszufüllen!</t>
  </si>
  <si>
    <t>Stadtbezirk</t>
  </si>
  <si>
    <t xml:space="preserve"> Umsetz-ung ab</t>
  </si>
  <si>
    <t xml:space="preserve">1 X Spätdienst vorhanden             </t>
  </si>
  <si>
    <t>Personal-kosten 2015</t>
  </si>
  <si>
    <t>Sachkosten 2015</t>
  </si>
  <si>
    <t>Personal/ Sachkosten 2015</t>
  </si>
  <si>
    <t>Ein-nahmen 2015</t>
  </si>
  <si>
    <t>51-00-11
Personal-kosten jährl.</t>
  </si>
  <si>
    <t>51-00-14
Sachkosten jährl.</t>
  </si>
  <si>
    <t>51-00-11
Stellen-bedarf</t>
  </si>
  <si>
    <t>51-00-14
Ein-nahmen jährlich</t>
  </si>
  <si>
    <t>Vorhaben / Antrag
Früh-/ Spätbetreuung</t>
  </si>
  <si>
    <t>Träger bitte eintragen</t>
  </si>
  <si>
    <t>ist von 51-00-12 in Koop. mit 23 auszufüllen</t>
  </si>
  <si>
    <t>51-00-14
Sach-
kosten jährl.</t>
  </si>
  <si>
    <r>
      <t xml:space="preserve">Einrichtung mit Anschrift und </t>
    </r>
    <r>
      <rPr>
        <b/>
        <sz val="11"/>
        <rFont val="Arial"/>
        <family val="2"/>
      </rPr>
      <t>vollständigem</t>
    </r>
    <r>
      <rPr>
        <b/>
        <sz val="9"/>
        <rFont val="Arial"/>
        <family val="2"/>
      </rPr>
      <t xml:space="preserve"> Gruppen-
angeboten
</t>
    </r>
    <r>
      <rPr>
        <b/>
        <sz val="11"/>
        <rFont val="Arial"/>
        <family val="2"/>
      </rPr>
      <t>IST</t>
    </r>
  </si>
  <si>
    <r>
      <t xml:space="preserve">Anzahl Gruppen mit </t>
    </r>
    <r>
      <rPr>
        <b/>
        <sz val="11"/>
        <rFont val="Arial"/>
        <family val="2"/>
      </rPr>
      <t>vollständigem</t>
    </r>
    <r>
      <rPr>
        <b/>
        <sz val="9"/>
        <rFont val="Arial"/>
        <family val="2"/>
      </rPr>
      <t xml:space="preserve"> aktuellen Angebot an Früh-/ Spätbetreuung 
</t>
    </r>
    <r>
      <rPr>
        <b/>
        <sz val="11"/>
        <rFont val="Arial"/>
        <family val="2"/>
      </rPr>
      <t>IST</t>
    </r>
  </si>
  <si>
    <t>Anzahl der Kinder unter 3 J. mit Bedarf längerer Betreuung</t>
  </si>
  <si>
    <t>Anzahl der Kinder 
3 bis 6 J. mit Bedarf längerer Betreuung</t>
  </si>
  <si>
    <t>Anzahl der Kinder 
6 bis12 J. mit Bedarf längerer Betreuung</t>
  </si>
  <si>
    <t>Summe Früh-/Spätöffnungen</t>
  </si>
  <si>
    <t>51-00-11
Personal-kosten 2015</t>
  </si>
  <si>
    <t>51-00-14
Sachkosten 2015</t>
  </si>
  <si>
    <t>51-00-14
Einnahmen 2015</t>
  </si>
  <si>
    <t>Personal-kosten 2016</t>
  </si>
  <si>
    <t>Sachkosten 2016</t>
  </si>
  <si>
    <t>Personal/ Sachkosten 2016</t>
  </si>
  <si>
    <t>Ein-nahmen 2016</t>
  </si>
  <si>
    <t>Küche</t>
  </si>
  <si>
    <t>Besteht für die IST-Gruppe ein Bundeszuschuss Invest. Krippen
Ja/Nein</t>
  </si>
  <si>
    <t>1 Gr. VÖ 3-6</t>
  </si>
  <si>
    <t>1 Gr. GT 3-6</t>
  </si>
  <si>
    <t>bleibt</t>
  </si>
  <si>
    <t>Einrichtung mit Anschrift und Gruppen-
anzahl</t>
  </si>
  <si>
    <t>Sillenbuch</t>
  </si>
  <si>
    <t>1 Gr. Hort</t>
  </si>
  <si>
    <t>Heumaden</t>
  </si>
  <si>
    <t>TE Paprikastr. 20, 8 Gruppen</t>
  </si>
  <si>
    <t>1 Gr VÖ 3-6</t>
  </si>
  <si>
    <t>2 Gr. Hort</t>
  </si>
  <si>
    <t>Bad Cannstatt</t>
  </si>
  <si>
    <t>Helfergasse</t>
  </si>
  <si>
    <t>1 Gr. Hort 6 - 12</t>
  </si>
  <si>
    <t>1 Gr. GT 3 - 6</t>
  </si>
  <si>
    <t>1 Gr.GT/KK0-6</t>
  </si>
  <si>
    <t>1 Gr. VÖ 3 - 6</t>
  </si>
  <si>
    <t>Dilleniusstr.</t>
  </si>
  <si>
    <t>1  Gr. VÖ 2 - 6</t>
  </si>
  <si>
    <t>Kneippweg</t>
  </si>
  <si>
    <t>Gr.1, GT 0--6</t>
  </si>
  <si>
    <t>Gr. 2, GT 0-6</t>
  </si>
  <si>
    <t>Gr. 3, GT 3-6</t>
  </si>
  <si>
    <t>GT 0-3</t>
  </si>
  <si>
    <t>Gr. 5, GT/VÖ 3-6</t>
  </si>
  <si>
    <t>Gr. 6, VÖ/SÖ 2-6</t>
  </si>
  <si>
    <t>Gr. 7, VÖ/SÖ 2-6</t>
  </si>
  <si>
    <t>Gr. 8, GT 6-14</t>
  </si>
  <si>
    <t>Gr. 9, GT 6-14</t>
  </si>
  <si>
    <t>Gr. 10, GT 0-3</t>
  </si>
  <si>
    <t>Münster</t>
  </si>
  <si>
    <t xml:space="preserve">Reichenhaller Straße </t>
  </si>
  <si>
    <t>Möhringen</t>
  </si>
  <si>
    <t>Gr. 1 3-6</t>
  </si>
  <si>
    <t>Gr. 2 3-8</t>
  </si>
  <si>
    <t>0-6</t>
  </si>
  <si>
    <t>Gr. 3 Hort</t>
  </si>
  <si>
    <t>Gr. 4 0-6</t>
  </si>
  <si>
    <t>Gr. 1 0-6</t>
  </si>
  <si>
    <t>Gr. 2 0-6</t>
  </si>
  <si>
    <t>Gr. 3 0-6</t>
  </si>
  <si>
    <t>Gr. 5 0-6</t>
  </si>
  <si>
    <t>Gr. 6 0-6</t>
  </si>
  <si>
    <t>Gr. 7 Hort</t>
  </si>
  <si>
    <t>Gr. 8 Hort</t>
  </si>
  <si>
    <t>Weilimdorf</t>
  </si>
  <si>
    <t>Feuerbach</t>
  </si>
  <si>
    <t>1x GT 0-6</t>
  </si>
  <si>
    <t>1 x Hort</t>
  </si>
  <si>
    <t>Ost</t>
  </si>
  <si>
    <t>1 Gr. GT 0-6</t>
  </si>
  <si>
    <t>1 Gr. Hort /VÖ/GT 3-12</t>
  </si>
  <si>
    <t>fällt weg</t>
  </si>
  <si>
    <t>1 Gr. GT 0-3</t>
  </si>
  <si>
    <t xml:space="preserve">Nord </t>
  </si>
  <si>
    <t>TE Rümelinstr. 78, 70191 Stuttgart; 9 Gruppen: 
2 Gr. GT/VÖ 3-6, 4 Gr. GT 1,5-6, 1 Gr. GT 3-6, 2 Gr. Hort</t>
  </si>
  <si>
    <t>3 Frühdienstgruppen vorhanden</t>
  </si>
  <si>
    <t>TE Gorch-Fock-Str. 30,                         3,5 Gruppen (nach Umbau OG, 5 Gruppen)</t>
  </si>
  <si>
    <t>plus 1 X Spätdienst neu bis 18:00 Uhr</t>
  </si>
  <si>
    <t>1x Frühdienst vorhanden</t>
  </si>
  <si>
    <t xml:space="preserve">plus 1 X Frühdienst neu </t>
  </si>
  <si>
    <t>2 X Frühdienst vorhanden</t>
  </si>
  <si>
    <t>2X Spätdienst vorhanden</t>
  </si>
  <si>
    <t>Urbacher Str. 8A</t>
  </si>
  <si>
    <t>Vaihingen</t>
  </si>
  <si>
    <t>Hirschsprung 40 2x VÖ</t>
  </si>
  <si>
    <t>kein Angebot bisher von Früh-und Spätdienst</t>
  </si>
  <si>
    <t xml:space="preserve">1x FD neu  1x SD neu                                   </t>
  </si>
  <si>
    <t xml:space="preserve">Allmandstr. 29,  1xHort, 2xGTE 3-6, </t>
  </si>
  <si>
    <t>1xFD 1xSD</t>
  </si>
  <si>
    <t>1x Fdneu , 1xSD neu</t>
  </si>
  <si>
    <t>Nord</t>
  </si>
  <si>
    <t>1 Gr. GT/VÖ 3-6</t>
  </si>
  <si>
    <t>1 Gr. GT 1,5-6</t>
  </si>
  <si>
    <t xml:space="preserve">1 Gr. GT 0-3 </t>
  </si>
  <si>
    <t>1 Gr. Hort 6-14</t>
  </si>
  <si>
    <t>Triebweg 21</t>
  </si>
  <si>
    <t>Beim Fasanengarten 11</t>
  </si>
  <si>
    <t>Gorch-Fock-Str. 30</t>
  </si>
  <si>
    <t>Paprikastr. 20</t>
  </si>
  <si>
    <t>Holdermannstr</t>
  </si>
  <si>
    <t>Jugendamt</t>
  </si>
  <si>
    <t>Wilhelm-Camerer-Str. 23</t>
  </si>
  <si>
    <t>Freibergstraße</t>
  </si>
  <si>
    <t>Möhringer Landstrasse 101</t>
  </si>
  <si>
    <t>Allmandstr. 29</t>
  </si>
  <si>
    <t>1x Hort 6-14</t>
  </si>
  <si>
    <t>Hirschsprung 40</t>
  </si>
  <si>
    <t>Emilienstr. 21</t>
  </si>
  <si>
    <t>1xGT 3-6</t>
  </si>
  <si>
    <t>Zuffenhausen</t>
  </si>
  <si>
    <t>1Gr. GT 6-14</t>
  </si>
  <si>
    <t>1 Gr.GT 1,5-6</t>
  </si>
  <si>
    <t xml:space="preserve"> 1xGT /VÖ 3-6</t>
  </si>
  <si>
    <t xml:space="preserve"> 1xGT/VÖ 3-6</t>
  </si>
  <si>
    <t>KiFaZ
Rümelinstr. 78</t>
  </si>
  <si>
    <t>Wangen</t>
  </si>
  <si>
    <t>Angebote nach Häusern</t>
  </si>
  <si>
    <t>Haus 21</t>
  </si>
  <si>
    <t>Haus 19</t>
  </si>
  <si>
    <t>Hedelfingen</t>
  </si>
  <si>
    <t>1 Gr. Frühdienst vorhanden</t>
  </si>
  <si>
    <t>plus 1 Gr. Frühdienst 0-6 neu</t>
  </si>
  <si>
    <t>1 Gr. Spätdienst vorhanden</t>
  </si>
  <si>
    <t>plus 1 Gr. Spätdienst 0-6 neu</t>
  </si>
  <si>
    <t>3 Gruppen</t>
  </si>
  <si>
    <t>Bereiche 
1 bis 10 Jugend-
amt</t>
  </si>
  <si>
    <t>Stadt-
bezirk</t>
  </si>
  <si>
    <t xml:space="preserve"> Um-
setz-
 ung ab</t>
  </si>
  <si>
    <t>Angebot 
NEU</t>
  </si>
  <si>
    <t>Bis-her</t>
  </si>
  <si>
    <t>ge-
samt</t>
  </si>
  <si>
    <t>GT</t>
  </si>
  <si>
    <t>1 Gr. GT/VÖ3 - 6</t>
  </si>
  <si>
    <t>Gr. 1, GT 3-6</t>
  </si>
  <si>
    <t>Gr. 2, GT 3-6</t>
  </si>
  <si>
    <t>Gr. 3, GT 3-14</t>
  </si>
  <si>
    <t>GT 3-6</t>
  </si>
  <si>
    <t>Gr. 4, GT 6-14</t>
  </si>
  <si>
    <t>Gr. 1, GT 0-3</t>
  </si>
  <si>
    <t>1 Gr. GT 3-10</t>
  </si>
  <si>
    <t>1 Gr. VÖ/GT 3-6</t>
  </si>
  <si>
    <t>1. Gr GT 0-6</t>
  </si>
  <si>
    <t>0.5 Gr. GT 3-6</t>
  </si>
  <si>
    <t>1 Gr GT 0-3</t>
  </si>
  <si>
    <t>0,5  Gr. GT 3-6</t>
  </si>
  <si>
    <t>1 GT 3-6</t>
  </si>
  <si>
    <t>2 Gr. GT 0-6</t>
  </si>
  <si>
    <t xml:space="preserve">0,5 x GT 1,5 -6 </t>
  </si>
  <si>
    <t xml:space="preserve">Ravensburgerstrasse 19/21, 6 Gruppen </t>
  </si>
  <si>
    <t>o.k.</t>
  </si>
  <si>
    <t>o.k., da die AV über die 640/2014 rausgefallen ist</t>
  </si>
  <si>
    <t>sollen das für 2 Gruppen in Summe dann 3 FD sein?</t>
  </si>
  <si>
    <t>sollen das für 2 Gruppen in Summe dann 3 SD sein?</t>
  </si>
  <si>
    <t>falls AV umgesetzt wird ist das o.k.</t>
  </si>
  <si>
    <t>erst AV prüfen</t>
  </si>
  <si>
    <t>SD vorh. Über GRDrs 829/2013 FD ist nicht vorh.!</t>
  </si>
  <si>
    <t>1x FD neu</t>
  </si>
  <si>
    <t>1 Gr.0-3</t>
  </si>
  <si>
    <t>1 Gr. Hort 3-10</t>
  </si>
  <si>
    <t>Gr. 4, GT 0-6</t>
  </si>
  <si>
    <t>GT 1,5-6</t>
  </si>
  <si>
    <t>1 Gr. 3-6</t>
  </si>
  <si>
    <t>Hortumstellung
1x  GT 1,5-6</t>
  </si>
  <si>
    <t>1 Gr.  GT 3-6</t>
  </si>
  <si>
    <t xml:space="preserve">
1 Gr. 3-6
</t>
  </si>
  <si>
    <t xml:space="preserve">
bleibt
</t>
  </si>
  <si>
    <t>vorübergehend
in Ausweich-
quartier keine Plätze</t>
  </si>
  <si>
    <t>ja</t>
  </si>
  <si>
    <t>nein</t>
  </si>
  <si>
    <t>51-00-11
Personal-kosten 2016</t>
  </si>
  <si>
    <t>51-00-14
Sachkosten 2016</t>
  </si>
  <si>
    <t>51-00-14
Einnahmen 2016</t>
  </si>
  <si>
    <t>Bad 
Cannstatt</t>
  </si>
  <si>
    <t>Reichenbachstr.54</t>
  </si>
  <si>
    <t>Gr.1, GT 0-3</t>
  </si>
  <si>
    <t>Gr.2, GT 3-6</t>
  </si>
  <si>
    <t>Daimlerstr.100 A</t>
  </si>
  <si>
    <t>Gr.1, VÖ 3-6</t>
  </si>
  <si>
    <t>GT/VÖ 3-6</t>
  </si>
  <si>
    <t>Gr.2, VÖ 3-6</t>
  </si>
  <si>
    <t>Bei d.Eiche</t>
  </si>
  <si>
    <t>Schlotwiese</t>
  </si>
  <si>
    <t>neu 
0,5 Gr. GT 3-6</t>
  </si>
  <si>
    <t>bei AV eingerechnet 51-00-11</t>
  </si>
  <si>
    <t>Fleiner Straße 80</t>
  </si>
  <si>
    <t>wurde leider nicht beantragt, ist aber notwendig 51-00-11</t>
  </si>
  <si>
    <t>1 x FD vorhanden</t>
  </si>
  <si>
    <t>1 x FD neu</t>
  </si>
  <si>
    <t>Helfergasse / Brunnenstraße</t>
  </si>
  <si>
    <t>neu 1 Gr. 0-3 in den frei gewordenen Räumen Helfergasse</t>
  </si>
  <si>
    <t>Merkposten</t>
  </si>
  <si>
    <t>Gestrichen von 51-00-11, da bei der jeweiligen AV eingerechnet</t>
  </si>
  <si>
    <t>Fasanenhofstr. 101</t>
  </si>
  <si>
    <r>
      <t xml:space="preserve">Anmerkung Frau Wagner 4.2.2015: nach Rücksprache mit Herrn Mattheis soll diese Angebots-Änderung im Sachstand zur GRDrs 829/2013 berücksichtigt werden. </t>
    </r>
    <r>
      <rPr>
        <b/>
        <sz val="10"/>
        <rFont val="Arial"/>
        <family val="2"/>
      </rPr>
      <t>Erledigt!</t>
    </r>
  </si>
  <si>
    <t>wurde in den Sachstandslisten berücksichtigt</t>
  </si>
  <si>
    <t>Zur Information</t>
  </si>
  <si>
    <t>bitte auf AV-Liste für HH 16/17 nehmen</t>
  </si>
  <si>
    <t>Prio
51</t>
  </si>
  <si>
    <t>Prio
23</t>
  </si>
  <si>
    <t>Bemerkung</t>
  </si>
  <si>
    <t>WE</t>
  </si>
  <si>
    <t>GRDrs</t>
  </si>
  <si>
    <t>Gebäude</t>
  </si>
  <si>
    <t>Stadtbezirk / Stadtteil</t>
  </si>
  <si>
    <t>Maßnahme</t>
  </si>
  <si>
    <t>mögliche 
Bauzeit</t>
  </si>
  <si>
    <t>voraus-
sichtlicher Zeitpunkt in Betriebnahme (Monat/Jahr)</t>
  </si>
  <si>
    <t>zusätz-
liche 
Gruppen</t>
  </si>
  <si>
    <t>davon Plätze 0-3J.</t>
  </si>
  <si>
    <t>davon Plätze 3-6J.</t>
  </si>
  <si>
    <t>davon Plätze 6-12J.</t>
  </si>
  <si>
    <r>
      <t xml:space="preserve">Baukosten 23
</t>
    </r>
    <r>
      <rPr>
        <sz val="10"/>
        <rFont val="Arial"/>
        <family val="2"/>
      </rPr>
      <t>KG (200, 300, 400, 700)</t>
    </r>
  </si>
  <si>
    <r>
      <t xml:space="preserve">Baukosten
Außen-
anlagen
23
</t>
    </r>
    <r>
      <rPr>
        <sz val="10"/>
        <rFont val="Arial"/>
        <family val="2"/>
      </rPr>
      <t>(KG 500)</t>
    </r>
  </si>
  <si>
    <r>
      <t xml:space="preserve">Einrichtung 
u.
Ausstattung 51
</t>
    </r>
    <r>
      <rPr>
        <sz val="10"/>
        <rFont val="Arial"/>
        <family val="2"/>
      </rPr>
      <t>(KG 600)</t>
    </r>
  </si>
  <si>
    <t>Summe investive Kosten 
(Amt 23 und 51)</t>
  </si>
  <si>
    <t>Investive Kosten
2014</t>
  </si>
  <si>
    <t>Investive Kosten
2015</t>
  </si>
  <si>
    <t>Investive Kosten
2016</t>
  </si>
  <si>
    <t>Investive Kosten
2017</t>
  </si>
  <si>
    <t>Ausweich-
quartier
erforder-
lich?</t>
  </si>
  <si>
    <t>Baukosten 
Ausweich-
quartier
23</t>
  </si>
  <si>
    <t>Anmietkosten, Summe für Dauer der Anmietung
AQ (geschätzt) 23</t>
  </si>
  <si>
    <t>Umzugs-
kosten 
gesamt</t>
  </si>
  <si>
    <t>Summe Kosten Bauzeit
 (Amt 23)</t>
  </si>
  <si>
    <t>Kosten Bauzeit
2012</t>
  </si>
  <si>
    <t>Kosten Bauzeit
2013</t>
  </si>
  <si>
    <t>Kosten Bauzeit
2014</t>
  </si>
  <si>
    <t>Kosten Bauzeit
2015</t>
  </si>
  <si>
    <t>m²
Bestands-
fläche</t>
  </si>
  <si>
    <t>m²
(Mehr-fläche)</t>
  </si>
  <si>
    <t>m²
(Gesamt-fläche)</t>
  </si>
  <si>
    <t>Reinigungs-
kosten ab Inbetrieb-
nahme
(jährlich) 23</t>
  </si>
  <si>
    <t>sonst. 
Betriebs-
kosten ab Inbetrieb-nahme 
(jährlich) 23</t>
  </si>
  <si>
    <t>BU
ab Inbetrieb-nahme 
(jährlich) 23</t>
  </si>
  <si>
    <t>externe Anmiet-kosten jährlich
(geschätzt) 23</t>
  </si>
  <si>
    <t>Afa 
(23)</t>
  </si>
  <si>
    <t>kalk. Zinsen
(23)</t>
  </si>
  <si>
    <r>
      <t xml:space="preserve">Summe Betriebs-
kosten jährl.
Amt 23
</t>
    </r>
    <r>
      <rPr>
        <b/>
        <u/>
        <sz val="10"/>
        <rFont val="Arial"/>
        <family val="2"/>
      </rPr>
      <t>ohne AfA, Zinsen</t>
    </r>
  </si>
  <si>
    <r>
      <t>wird berechnet</t>
    </r>
    <r>
      <rPr>
        <b/>
        <sz val="10"/>
        <rFont val="Arial"/>
        <family val="2"/>
      </rPr>
      <t xml:space="preserve">
Summe Betriebs-kosten jährl.
Amt 23
</t>
    </r>
    <r>
      <rPr>
        <b/>
        <sz val="10"/>
        <color indexed="10"/>
        <rFont val="Arial"/>
        <family val="2"/>
      </rPr>
      <t>mit AfA, Zinsen und Anmietkosten</t>
    </r>
  </si>
  <si>
    <t>Unterhalt Spielgeräte (jährlich) 51</t>
  </si>
  <si>
    <t>Personal-kosten
(jährlich) 51</t>
  </si>
  <si>
    <t>Sach-kosten
(jährlich) 51</t>
  </si>
  <si>
    <t>interne Miet-kosten nach Umbau
(jährlich) 23</t>
  </si>
  <si>
    <t>interne Mietneben-kosten nach Umbau
(jährlich) 23</t>
  </si>
  <si>
    <t>interne Miet-kosten vor Umbau
(jährlich)
23</t>
  </si>
  <si>
    <t>interne Mietneben-kosten vor Umbau
(jährlich)
23</t>
  </si>
  <si>
    <t>Afa 
(51)</t>
  </si>
  <si>
    <t>kalk. Zinsen
(51)</t>
  </si>
  <si>
    <r>
      <t xml:space="preserve">Summe Betriebs-
kosten jährl.
Amt 51
</t>
    </r>
    <r>
      <rPr>
        <b/>
        <u/>
        <sz val="10"/>
        <rFont val="Arial"/>
        <family val="2"/>
      </rPr>
      <t>ohne AfA, Zinsen und interne Mieten</t>
    </r>
  </si>
  <si>
    <r>
      <t>wird berechnet</t>
    </r>
    <r>
      <rPr>
        <b/>
        <sz val="10"/>
        <rFont val="Arial"/>
        <family val="2"/>
      </rPr>
      <t xml:space="preserve">
Summe Betriebs-kosten jährl.
Amt 51
</t>
    </r>
    <r>
      <rPr>
        <b/>
        <sz val="10"/>
        <color indexed="10"/>
        <rFont val="Arial"/>
        <family val="2"/>
      </rPr>
      <t>mit AfA, Zinsen und interne Mieten</t>
    </r>
  </si>
  <si>
    <t>Stellen-bedarf
(Amt 51)</t>
  </si>
  <si>
    <t>Einnahmen jährl. 
Amt 51</t>
  </si>
  <si>
    <t>Zu erwartende Bundes-zuschüsse</t>
  </si>
  <si>
    <r>
      <t xml:space="preserve">2014
Summe Betriebskosten (23 und 51) </t>
    </r>
    <r>
      <rPr>
        <b/>
        <sz val="10"/>
        <color indexed="10"/>
        <rFont val="Arial"/>
        <family val="2"/>
      </rPr>
      <t>ohne AfA, Zinsen und interne Mieten</t>
    </r>
  </si>
  <si>
    <r>
      <t xml:space="preserve">2015
Summe Betriebskosten (23 und 51) </t>
    </r>
    <r>
      <rPr>
        <b/>
        <sz val="10"/>
        <color indexed="10"/>
        <rFont val="Arial"/>
        <family val="2"/>
      </rPr>
      <t>ohne AfA, Zinsen und interne Mieten</t>
    </r>
  </si>
  <si>
    <r>
      <t xml:space="preserve">2016
Summe Betriebskosten (23 und 51) </t>
    </r>
    <r>
      <rPr>
        <b/>
        <sz val="10"/>
        <color indexed="10"/>
        <rFont val="Arial"/>
        <family val="2"/>
      </rPr>
      <t>ohne AfA, Zinsen und interne Mieten</t>
    </r>
  </si>
  <si>
    <r>
      <t xml:space="preserve">2017
Summe Betriebskosten (23 und 51) </t>
    </r>
    <r>
      <rPr>
        <b/>
        <sz val="10"/>
        <color indexed="10"/>
        <rFont val="Arial"/>
        <family val="2"/>
      </rPr>
      <t>ohne AfA, Zinsen und interne Mieten</t>
    </r>
  </si>
  <si>
    <t>Meluner Straße 20</t>
  </si>
  <si>
    <r>
      <t xml:space="preserve">Abriss 6gr. Container und Ersatz-Neubau einer 6-gruppigen Kita </t>
    </r>
    <r>
      <rPr>
        <b/>
        <sz val="10"/>
        <rFont val="Arial"/>
        <family val="2"/>
      </rPr>
      <t>(Typenbau)</t>
    </r>
  </si>
  <si>
    <t>01.03.2015
12 Monate</t>
  </si>
  <si>
    <t>6 Gr. bisher und 6 Gr. nachher</t>
  </si>
  <si>
    <t>Angebotsveränderung werden über AV-Anträge abgewickelt</t>
  </si>
  <si>
    <t>Liste 2</t>
  </si>
  <si>
    <t>Übersicht über neue Anträge des städtischen Trägers zum Sachstandsbericht 2015</t>
  </si>
  <si>
    <t>Liste 1</t>
  </si>
  <si>
    <t>Angebotsveränderungen in bestehenden städtischen Tageseinrichtungen 
ab September 2015</t>
  </si>
  <si>
    <t>Liste 3</t>
  </si>
  <si>
    <t>Einzelprojekte städtischer Träger</t>
  </si>
  <si>
    <r>
      <t xml:space="preserve">Angebot
BISHER 
</t>
    </r>
    <r>
      <rPr>
        <sz val="9"/>
        <rFont val="Arial"/>
        <family val="2"/>
      </rPr>
      <t>mit vollständigem Gruppen-
angebot</t>
    </r>
  </si>
  <si>
    <t>Stellen-bedarf</t>
  </si>
  <si>
    <t>Bereich 1</t>
  </si>
  <si>
    <t>Bereich 2</t>
  </si>
  <si>
    <t>Zuffen-
hausen</t>
  </si>
  <si>
    <t>Bereich 3</t>
  </si>
  <si>
    <t>Bereich 4</t>
  </si>
  <si>
    <t>Bereich 5</t>
  </si>
  <si>
    <t>Bereich 6</t>
  </si>
  <si>
    <t>Bereich 8</t>
  </si>
  <si>
    <t>Bereich 9</t>
  </si>
  <si>
    <t>Zwischensumme Angebotsumstellungen
ab Herbst 2014</t>
  </si>
  <si>
    <r>
      <t xml:space="preserve">Angebotsveränderungen / Angebotserweiterungen 
</t>
    </r>
    <r>
      <rPr>
        <b/>
        <u/>
        <sz val="11"/>
        <rFont val="Arial"/>
        <family val="2"/>
      </rPr>
      <t>in Verbindung mit Hortumwandlungen</t>
    </r>
    <r>
      <rPr>
        <b/>
        <sz val="11"/>
        <rFont val="Arial"/>
        <family val="2"/>
      </rPr>
      <t xml:space="preserve">  ab Sept. 2015</t>
    </r>
  </si>
  <si>
    <t>Gesamtsumme 
Angebotsveränderungen / Angebotserweiterungen 
ab Sept. 2015</t>
  </si>
  <si>
    <t>Gesamt-Bilanz Plätze Angebotsveränderungen/-erweiterungen
ab Sept. 2015</t>
  </si>
  <si>
    <t>mögliche Bundes-zuschüsse Invest. Krippen</t>
  </si>
  <si>
    <t>Investitions-
kosten 
2015</t>
  </si>
  <si>
    <t>Investitions-
kosten 2016</t>
  </si>
  <si>
    <t>Einrichtung mit Anschrift und vollständigem Gruppen-
angeboten
IST</t>
  </si>
  <si>
    <t>Anzahl Gruppen mit vollständigem aktuellen Angebot an Früh-/ Spätbetreuung 
IST</t>
  </si>
  <si>
    <t xml:space="preserve"> Umsetzung ab</t>
  </si>
  <si>
    <t>Böhmerwaldstr. 4/Linzer Str.96
2 x Hort, 2 x 0 - 6 GT, 
1 x 1,5 bis 6 GT, + 10 x VGS</t>
  </si>
  <si>
    <t>Obertürkheim</t>
  </si>
  <si>
    <t>2. Früh- und Spätbetreuung in bestehenden städtischen Tageseinrichtungen</t>
  </si>
  <si>
    <t>Anträge Früh- und Spätbetreuung in bestehenden städtischen Tageseinrichtungen</t>
  </si>
  <si>
    <t>Am Bergwald 19/ Heumadenerstr.101
5 Gruppen</t>
  </si>
  <si>
    <t>Heidelbeerstr. 4</t>
  </si>
  <si>
    <t>plus 1 x Spätdienst neu 
bis 18:00 Uhr</t>
  </si>
  <si>
    <t>plu 1 x Spätdienst neu 
bis 17:00 Uhr</t>
  </si>
  <si>
    <t>plus 1 x Spätdienst neu 
bis 17:00 Uhr</t>
  </si>
  <si>
    <t xml:space="preserve">1 x Spätdienst vorhanden             </t>
  </si>
  <si>
    <t xml:space="preserve">GT 1,5-6                          
kein Spätdienst vorhanden             </t>
  </si>
  <si>
    <t>KiFaZ Pforzheimerstr. 245 / Landauer Str. 39</t>
  </si>
  <si>
    <t>Stellen-
bedarf</t>
  </si>
  <si>
    <t>Liste 3: Einzelprojekte städtischer Träger</t>
  </si>
  <si>
    <t>01.05.2015 bis Dezember 2016</t>
  </si>
  <si>
    <t>Kosten Bauzeit
2016</t>
  </si>
  <si>
    <t>Kosten Bauzeit
2017</t>
  </si>
  <si>
    <t>Liste 3a)</t>
  </si>
  <si>
    <t>Liste 3b)</t>
  </si>
  <si>
    <t>1.1 Angebotsveränderungen in bestehenden städtischen Tageseinrichtungen</t>
  </si>
  <si>
    <t>1 x GT0-6</t>
  </si>
  <si>
    <t>1 x GT 0-6</t>
  </si>
  <si>
    <t>1 x GT 3-6</t>
  </si>
  <si>
    <t>1 x GT3-6</t>
  </si>
  <si>
    <t>1 x VÖ2-6</t>
  </si>
  <si>
    <t>1 x VÖ 3-6</t>
  </si>
  <si>
    <t>1 x GT 0-3</t>
  </si>
  <si>
    <t>1 x GT 1,5-6</t>
  </si>
  <si>
    <t>1 x GT/VÖ 3-6</t>
  </si>
  <si>
    <t>1 x Hort 6-12</t>
  </si>
  <si>
    <t>bleibt; 
zieht in die Brunnenstraße</t>
  </si>
  <si>
    <t>1 Gr GT 0-6</t>
  </si>
  <si>
    <t>1 Gr. 3-10</t>
  </si>
  <si>
    <t>1 Gr. Hort/GT 
3-12</t>
  </si>
  <si>
    <t>1 Gr. GT/VÖ 
1,5-6</t>
  </si>
  <si>
    <t xml:space="preserve">Angebotsveränderungen / Angebotserweiterungen </t>
  </si>
  <si>
    <t>Zwischensumme Angebotsveränderungen</t>
  </si>
  <si>
    <t>Bilanz Plätze Angebotsveränderungen/-erweiterungen</t>
  </si>
  <si>
    <r>
      <t xml:space="preserve">Zwischensumme Angebotsveränderungen / Angebotserweiterungen 
</t>
    </r>
    <r>
      <rPr>
        <b/>
        <u/>
        <sz val="11"/>
        <rFont val="Arial"/>
        <family val="2"/>
      </rPr>
      <t>in Verbindung mit Hortumwandlungen</t>
    </r>
  </si>
  <si>
    <t>Bilanz Plätze Angebotsveränderungen/-erweiterungen
in Verbindung mit Hortumwandlungen</t>
  </si>
  <si>
    <t>Summe Einzelprojekt</t>
  </si>
  <si>
    <t>Plätze in Liste freie Träger Anträge AVs GRDrs 233/2015 berücksichtigt</t>
  </si>
  <si>
    <t>Weiternutzung des Mobilbaus als Vorläufer für die neue Kita Tulpenapfelweg II / Hohlgrabenäcker</t>
  </si>
  <si>
    <t>Angebotsform der Gruppen</t>
  </si>
  <si>
    <t>AWQ für Löwensteiner Str. 49 in 
Hohlgraben Gewann 3</t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</si>
</sst>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.0000"/>
    <numFmt numFmtId="167" formatCode="#,##0.0000"/>
    <numFmt numFmtId="168" formatCode="[$-407]mmm/\ yy;@"/>
  </numFmts>
  <fonts count="43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indexed="10"/>
      <name val="Arial"/>
      <family val="2"/>
    </font>
    <font>
      <b/>
      <sz val="11"/>
      <color rgb="FFFF000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10"/>
      <color rgb="FFFF0000"/>
      <name val="Arial"/>
      <family val="2"/>
    </font>
    <font>
      <strike/>
      <sz val="10"/>
      <color indexed="10"/>
      <name val="Arial"/>
      <family val="2"/>
    </font>
    <font>
      <i/>
      <strike/>
      <sz val="10"/>
      <name val="Arial"/>
      <family val="2"/>
    </font>
    <font>
      <b/>
      <i/>
      <sz val="12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i/>
      <sz val="10"/>
      <color indexed="9"/>
      <name val="Arial"/>
      <family val="2"/>
    </font>
    <font>
      <b/>
      <u/>
      <sz val="10"/>
      <name val="Arial"/>
      <family val="2"/>
    </font>
    <font>
      <b/>
      <i/>
      <sz val="11"/>
      <name val="Arial"/>
      <family val="2"/>
    </font>
    <font>
      <b/>
      <sz val="12"/>
      <color rgb="FF000000"/>
      <name val="Arial"/>
      <family val="2"/>
    </font>
    <font>
      <b/>
      <u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13">
    <xf numFmtId="0" fontId="0" fillId="0" borderId="0" xfId="0"/>
    <xf numFmtId="0" fontId="6" fillId="0" borderId="0" xfId="0" applyFont="1"/>
    <xf numFmtId="0" fontId="0" fillId="0" borderId="0" xfId="0" applyBorder="1"/>
    <xf numFmtId="0" fontId="5" fillId="0" borderId="0" xfId="0" applyFont="1"/>
    <xf numFmtId="0" fontId="0" fillId="0" borderId="0" xfId="0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0" fontId="17" fillId="0" borderId="0" xfId="0" applyFont="1"/>
    <xf numFmtId="1" fontId="20" fillId="7" borderId="4" xfId="0" applyNumberFormat="1" applyFont="1" applyFill="1" applyBorder="1" applyAlignment="1">
      <alignment horizontal="center" wrapText="1"/>
    </xf>
    <xf numFmtId="1" fontId="18" fillId="7" borderId="4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" fontId="19" fillId="6" borderId="10" xfId="0" applyNumberFormat="1" applyFont="1" applyFill="1" applyBorder="1" applyAlignment="1">
      <alignment horizontal="right" vertical="center" wrapText="1"/>
    </xf>
    <xf numFmtId="1" fontId="19" fillId="6" borderId="2" xfId="0" applyNumberFormat="1" applyFont="1" applyFill="1" applyBorder="1" applyAlignment="1">
      <alignment horizontal="right" vertical="center" wrapText="1"/>
    </xf>
    <xf numFmtId="1" fontId="10" fillId="6" borderId="10" xfId="0" applyNumberFormat="1" applyFont="1" applyFill="1" applyBorder="1" applyAlignment="1">
      <alignment horizontal="right" vertical="center" wrapText="1"/>
    </xf>
    <xf numFmtId="1" fontId="22" fillId="2" borderId="16" xfId="0" applyNumberFormat="1" applyFont="1" applyFill="1" applyBorder="1" applyAlignment="1">
      <alignment horizontal="right" wrapText="1"/>
    </xf>
    <xf numFmtId="1" fontId="21" fillId="6" borderId="4" xfId="0" applyNumberFormat="1" applyFont="1" applyFill="1" applyBorder="1" applyAlignment="1">
      <alignment horizontal="right"/>
    </xf>
    <xf numFmtId="1" fontId="13" fillId="6" borderId="4" xfId="0" applyNumberFormat="1" applyFont="1" applyFill="1" applyBorder="1" applyAlignment="1">
      <alignment horizontal="right"/>
    </xf>
    <xf numFmtId="0" fontId="10" fillId="0" borderId="4" xfId="0" applyFont="1" applyFill="1" applyBorder="1" applyAlignment="1">
      <alignment horizontal="right" vertical="center" wrapText="1"/>
    </xf>
    <xf numFmtId="14" fontId="10" fillId="0" borderId="4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1" fillId="0" borderId="11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3" applyFont="1"/>
    <xf numFmtId="0" fontId="9" fillId="0" borderId="0" xfId="3" applyFont="1"/>
    <xf numFmtId="0" fontId="9" fillId="0" borderId="0" xfId="3" applyFont="1" applyFill="1"/>
    <xf numFmtId="0" fontId="10" fillId="0" borderId="0" xfId="3" applyFont="1"/>
    <xf numFmtId="0" fontId="1" fillId="0" borderId="0" xfId="3"/>
    <xf numFmtId="1" fontId="19" fillId="6" borderId="4" xfId="0" applyNumberFormat="1" applyFont="1" applyFill="1" applyBorder="1" applyAlignment="1">
      <alignment horizontal="right" vertical="center" wrapText="1"/>
    </xf>
    <xf numFmtId="4" fontId="1" fillId="9" borderId="4" xfId="0" applyNumberFormat="1" applyFont="1" applyFill="1" applyBorder="1" applyAlignment="1">
      <alignment horizontal="center" wrapText="1"/>
    </xf>
    <xf numFmtId="3" fontId="21" fillId="6" borderId="4" xfId="0" applyNumberFormat="1" applyFont="1" applyFill="1" applyBorder="1" applyAlignment="1">
      <alignment horizontal="right"/>
    </xf>
    <xf numFmtId="0" fontId="11" fillId="4" borderId="6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 applyProtection="1">
      <alignment horizontal="right"/>
      <protection locked="0"/>
    </xf>
    <xf numFmtId="3" fontId="13" fillId="6" borderId="4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11" fillId="4" borderId="6" xfId="0" applyNumberFormat="1" applyFont="1" applyFill="1" applyBorder="1" applyAlignment="1">
      <alignment horizontal="right" wrapText="1"/>
    </xf>
    <xf numFmtId="3" fontId="11" fillId="4" borderId="0" xfId="0" applyNumberFormat="1" applyFont="1" applyFill="1" applyBorder="1" applyAlignment="1">
      <alignment horizontal="right" wrapText="1"/>
    </xf>
    <xf numFmtId="3" fontId="9" fillId="0" borderId="0" xfId="0" applyNumberFormat="1" applyFont="1"/>
    <xf numFmtId="3" fontId="1" fillId="0" borderId="0" xfId="0" applyNumberFormat="1" applyFont="1"/>
    <xf numFmtId="3" fontId="10" fillId="3" borderId="0" xfId="0" applyNumberFormat="1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left" wrapText="1"/>
    </xf>
    <xf numFmtId="0" fontId="1" fillId="0" borderId="4" xfId="0" applyNumberFormat="1" applyFont="1" applyFill="1" applyBorder="1" applyAlignment="1">
      <alignment horizontal="center" wrapText="1"/>
    </xf>
    <xf numFmtId="4" fontId="1" fillId="7" borderId="4" xfId="0" applyNumberFormat="1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vertical="center" wrapText="1"/>
    </xf>
    <xf numFmtId="3" fontId="9" fillId="9" borderId="4" xfId="0" applyNumberFormat="1" applyFont="1" applyFill="1" applyBorder="1" applyAlignment="1">
      <alignment horizontal="right" wrapText="1"/>
    </xf>
    <xf numFmtId="3" fontId="9" fillId="0" borderId="4" xfId="0" applyNumberFormat="1" applyFont="1" applyFill="1" applyBorder="1" applyAlignment="1">
      <alignment horizontal="right" wrapText="1"/>
    </xf>
    <xf numFmtId="3" fontId="1" fillId="9" borderId="4" xfId="0" applyNumberFormat="1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14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1" fontId="10" fillId="6" borderId="5" xfId="0" applyNumberFormat="1" applyFont="1" applyFill="1" applyBorder="1" applyAlignment="1">
      <alignment horizontal="right" vertical="center" wrapText="1"/>
    </xf>
    <xf numFmtId="1" fontId="19" fillId="6" borderId="5" xfId="0" applyNumberFormat="1" applyFont="1" applyFill="1" applyBorder="1" applyAlignment="1">
      <alignment horizontal="right" vertical="center" wrapText="1"/>
    </xf>
    <xf numFmtId="0" fontId="5" fillId="7" borderId="0" xfId="0" applyFont="1" applyFill="1" applyAlignment="1">
      <alignment horizontal="left"/>
    </xf>
    <xf numFmtId="0" fontId="0" fillId="7" borderId="0" xfId="0" applyFill="1"/>
    <xf numFmtId="0" fontId="1" fillId="7" borderId="0" xfId="0" applyFont="1" applyFill="1"/>
    <xf numFmtId="3" fontId="1" fillId="7" borderId="0" xfId="0" applyNumberFormat="1" applyFont="1" applyFill="1"/>
    <xf numFmtId="0" fontId="5" fillId="0" borderId="0" xfId="3" applyFont="1" applyAlignment="1">
      <alignment horizontal="center"/>
    </xf>
    <xf numFmtId="0" fontId="1" fillId="0" borderId="0" xfId="3" applyAlignment="1">
      <alignment horizontal="center"/>
    </xf>
    <xf numFmtId="3" fontId="5" fillId="0" borderId="4" xfId="3" applyNumberFormat="1" applyFont="1" applyFill="1" applyBorder="1"/>
    <xf numFmtId="0" fontId="14" fillId="0" borderId="0" xfId="3" applyFont="1"/>
    <xf numFmtId="3" fontId="1" fillId="0" borderId="0" xfId="3" applyNumberFormat="1"/>
    <xf numFmtId="0" fontId="4" fillId="0" borderId="0" xfId="3" applyFont="1" applyFill="1" applyBorder="1" applyAlignment="1">
      <alignment wrapText="1"/>
    </xf>
    <xf numFmtId="3" fontId="1" fillId="0" borderId="0" xfId="3" applyNumberFormat="1" applyFont="1"/>
    <xf numFmtId="3" fontId="28" fillId="0" borderId="4" xfId="3" applyNumberFormat="1" applyFont="1" applyFill="1" applyBorder="1"/>
    <xf numFmtId="3" fontId="27" fillId="0" borderId="4" xfId="3" applyNumberFormat="1" applyFont="1" applyFill="1" applyBorder="1"/>
    <xf numFmtId="167" fontId="28" fillId="0" borderId="4" xfId="3" applyNumberFormat="1" applyFont="1" applyFill="1" applyBorder="1"/>
    <xf numFmtId="0" fontId="1" fillId="0" borderId="4" xfId="3" applyFont="1" applyFill="1" applyBorder="1" applyAlignment="1">
      <alignment wrapText="1"/>
    </xf>
    <xf numFmtId="3" fontId="1" fillId="0" borderId="4" xfId="3" applyNumberFormat="1" applyFont="1" applyFill="1" applyBorder="1"/>
    <xf numFmtId="3" fontId="1" fillId="0" borderId="5" xfId="3" applyNumberFormat="1" applyFont="1" applyFill="1" applyBorder="1"/>
    <xf numFmtId="3" fontId="9" fillId="0" borderId="4" xfId="3" applyNumberFormat="1" applyFont="1" applyFill="1" applyBorder="1"/>
    <xf numFmtId="3" fontId="9" fillId="0" borderId="5" xfId="3" applyNumberFormat="1" applyFont="1" applyFill="1" applyBorder="1"/>
    <xf numFmtId="0" fontId="28" fillId="0" borderId="4" xfId="3" applyNumberFormat="1" applyFont="1" applyFill="1" applyBorder="1" applyAlignment="1">
      <alignment horizontal="center" wrapText="1"/>
    </xf>
    <xf numFmtId="0" fontId="28" fillId="0" borderId="4" xfId="3" applyNumberFormat="1" applyFont="1" applyFill="1" applyBorder="1" applyAlignment="1">
      <alignment wrapText="1"/>
    </xf>
    <xf numFmtId="0" fontId="28" fillId="0" borderId="4" xfId="3" applyNumberFormat="1" applyFont="1" applyFill="1" applyBorder="1" applyAlignment="1">
      <alignment horizontal="right"/>
    </xf>
    <xf numFmtId="3" fontId="31" fillId="0" borderId="4" xfId="3" applyNumberFormat="1" applyFont="1" applyFill="1" applyBorder="1"/>
    <xf numFmtId="167" fontId="31" fillId="0" borderId="4" xfId="3" applyNumberFormat="1" applyFont="1" applyFill="1" applyBorder="1"/>
    <xf numFmtId="164" fontId="1" fillId="0" borderId="0" xfId="0" applyNumberFormat="1" applyFont="1" applyFill="1" applyBorder="1"/>
    <xf numFmtId="3" fontId="5" fillId="0" borderId="4" xfId="0" applyNumberFormat="1" applyFont="1" applyFill="1" applyBorder="1" applyAlignment="1">
      <alignment horizontal="right" wrapText="1"/>
    </xf>
    <xf numFmtId="167" fontId="13" fillId="6" borderId="4" xfId="0" applyNumberFormat="1" applyFont="1" applyFill="1" applyBorder="1" applyAlignment="1">
      <alignment horizontal="right"/>
    </xf>
    <xf numFmtId="167" fontId="5" fillId="0" borderId="4" xfId="0" applyNumberFormat="1" applyFont="1" applyFill="1" applyBorder="1" applyAlignment="1">
      <alignment horizontal="right" wrapText="1"/>
    </xf>
    <xf numFmtId="167" fontId="5" fillId="9" borderId="4" xfId="0" applyNumberFormat="1" applyFont="1" applyFill="1" applyBorder="1" applyAlignment="1">
      <alignment horizontal="right" wrapText="1"/>
    </xf>
    <xf numFmtId="167" fontId="5" fillId="0" borderId="0" xfId="0" applyNumberFormat="1" applyFont="1" applyAlignment="1">
      <alignment horizontal="right"/>
    </xf>
    <xf numFmtId="167" fontId="5" fillId="7" borderId="4" xfId="0" applyNumberFormat="1" applyFont="1" applyFill="1" applyBorder="1" applyAlignment="1">
      <alignment horizontal="right" wrapText="1"/>
    </xf>
    <xf numFmtId="14" fontId="10" fillId="9" borderId="4" xfId="0" applyNumberFormat="1" applyFont="1" applyFill="1" applyBorder="1" applyAlignment="1">
      <alignment vertical="center" wrapText="1"/>
    </xf>
    <xf numFmtId="1" fontId="1" fillId="0" borderId="4" xfId="0" applyNumberFormat="1" applyFont="1" applyFill="1" applyBorder="1" applyAlignment="1">
      <alignment vertical="center" wrapText="1"/>
    </xf>
    <xf numFmtId="1" fontId="29" fillId="6" borderId="10" xfId="0" applyNumberFormat="1" applyFont="1" applyFill="1" applyBorder="1" applyAlignment="1">
      <alignment vertical="center" wrapText="1"/>
    </xf>
    <xf numFmtId="1" fontId="29" fillId="6" borderId="2" xfId="0" applyNumberFormat="1" applyFont="1" applyFill="1" applyBorder="1" applyAlignment="1">
      <alignment vertical="center" wrapText="1"/>
    </xf>
    <xf numFmtId="1" fontId="28" fillId="0" borderId="2" xfId="0" applyNumberFormat="1" applyFont="1" applyFill="1" applyBorder="1" applyAlignment="1">
      <alignment vertical="center" wrapText="1"/>
    </xf>
    <xf numFmtId="1" fontId="28" fillId="0" borderId="4" xfId="0" applyNumberFormat="1" applyFont="1" applyFill="1" applyBorder="1" applyAlignment="1">
      <alignment vertical="center" wrapText="1"/>
    </xf>
    <xf numFmtId="1" fontId="30" fillId="6" borderId="10" xfId="0" applyNumberFormat="1" applyFont="1" applyFill="1" applyBorder="1" applyAlignment="1">
      <alignment vertical="center" wrapText="1"/>
    </xf>
    <xf numFmtId="14" fontId="30" fillId="9" borderId="4" xfId="0" applyNumberFormat="1" applyFont="1" applyFill="1" applyBorder="1" applyAlignment="1">
      <alignment vertical="center" wrapText="1"/>
    </xf>
    <xf numFmtId="3" fontId="5" fillId="9" borderId="4" xfId="0" applyNumberFormat="1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/>
    </xf>
    <xf numFmtId="3" fontId="1" fillId="9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1" fillId="7" borderId="4" xfId="0" applyNumberFormat="1" applyFont="1" applyFill="1" applyBorder="1" applyAlignment="1">
      <alignment horizontal="right" wrapText="1"/>
    </xf>
    <xf numFmtId="3" fontId="5" fillId="7" borderId="4" xfId="0" applyNumberFormat="1" applyFont="1" applyFill="1" applyBorder="1" applyAlignment="1">
      <alignment horizontal="right" wrapText="1"/>
    </xf>
    <xf numFmtId="3" fontId="13" fillId="6" borderId="4" xfId="0" applyNumberFormat="1" applyFont="1" applyFill="1" applyBorder="1" applyAlignment="1">
      <alignment horizontal="right" wrapText="1"/>
    </xf>
    <xf numFmtId="0" fontId="2" fillId="7" borderId="4" xfId="0" applyFont="1" applyFill="1" applyBorder="1" applyAlignment="1">
      <alignment horizontal="center" vertical="center" wrapText="1"/>
    </xf>
    <xf numFmtId="1" fontId="19" fillId="6" borderId="4" xfId="0" applyNumberFormat="1" applyFont="1" applyFill="1" applyBorder="1" applyAlignment="1">
      <alignment vertical="center" wrapText="1"/>
    </xf>
    <xf numFmtId="1" fontId="10" fillId="6" borderId="4" xfId="0" applyNumberFormat="1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34" fillId="0" borderId="0" xfId="0" applyFont="1"/>
    <xf numFmtId="3" fontId="1" fillId="0" borderId="2" xfId="0" applyNumberFormat="1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1" fillId="0" borderId="0" xfId="3" applyNumberFormat="1" applyAlignment="1">
      <alignment horizontal="center"/>
    </xf>
    <xf numFmtId="49" fontId="1" fillId="0" borderId="0" xfId="3" applyNumberFormat="1" applyAlignment="1">
      <alignment horizontal="center"/>
    </xf>
    <xf numFmtId="3" fontId="1" fillId="0" borderId="0" xfId="3" applyNumberFormat="1" applyAlignment="1">
      <alignment wrapText="1"/>
    </xf>
    <xf numFmtId="3" fontId="1" fillId="0" borderId="0" xfId="3" applyNumberFormat="1" applyAlignment="1">
      <alignment horizontal="center" wrapText="1"/>
    </xf>
    <xf numFmtId="3" fontId="5" fillId="0" borderId="0" xfId="3" applyNumberFormat="1" applyFont="1"/>
    <xf numFmtId="3" fontId="5" fillId="0" borderId="0" xfId="3" applyNumberFormat="1" applyFont="1" applyBorder="1"/>
    <xf numFmtId="3" fontId="9" fillId="0" borderId="0" xfId="3" applyNumberFormat="1" applyFont="1"/>
    <xf numFmtId="3" fontId="23" fillId="0" borderId="0" xfId="3" applyNumberFormat="1" applyFont="1"/>
    <xf numFmtId="4" fontId="9" fillId="0" borderId="0" xfId="3" applyNumberFormat="1" applyFont="1"/>
    <xf numFmtId="3" fontId="35" fillId="0" borderId="0" xfId="3" applyNumberFormat="1" applyFont="1"/>
    <xf numFmtId="49" fontId="35" fillId="0" borderId="0" xfId="3" applyNumberFormat="1" applyFont="1"/>
    <xf numFmtId="3" fontId="1" fillId="0" borderId="0" xfId="3" applyNumberFormat="1" applyBorder="1"/>
    <xf numFmtId="4" fontId="36" fillId="0" borderId="0" xfId="3" applyNumberFormat="1" applyFont="1"/>
    <xf numFmtId="3" fontId="36" fillId="0" borderId="0" xfId="3" applyNumberFormat="1" applyFont="1"/>
    <xf numFmtId="3" fontId="16" fillId="0" borderId="0" xfId="3" quotePrefix="1" applyNumberFormat="1" applyFont="1"/>
    <xf numFmtId="49" fontId="16" fillId="0" borderId="0" xfId="3" quotePrefix="1" applyNumberFormat="1" applyFont="1"/>
    <xf numFmtId="3" fontId="5" fillId="5" borderId="21" xfId="3" applyNumberFormat="1" applyFont="1" applyFill="1" applyBorder="1" applyAlignment="1">
      <alignment horizontal="center" vertical="center" wrapText="1"/>
    </xf>
    <xf numFmtId="49" fontId="5" fillId="5" borderId="22" xfId="3" applyNumberFormat="1" applyFont="1" applyFill="1" applyBorder="1" applyAlignment="1">
      <alignment horizontal="center" vertical="center" wrapText="1"/>
    </xf>
    <xf numFmtId="3" fontId="5" fillId="5" borderId="4" xfId="3" applyNumberFormat="1" applyFont="1" applyFill="1" applyBorder="1" applyAlignment="1">
      <alignment horizontal="center" vertical="center"/>
    </xf>
    <xf numFmtId="3" fontId="5" fillId="5" borderId="4" xfId="3" applyNumberFormat="1" applyFont="1" applyFill="1" applyBorder="1" applyAlignment="1">
      <alignment horizontal="center" vertical="center" wrapText="1"/>
    </xf>
    <xf numFmtId="3" fontId="5" fillId="2" borderId="4" xfId="3" applyNumberFormat="1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wrapText="1"/>
    </xf>
    <xf numFmtId="49" fontId="5" fillId="2" borderId="4" xfId="3" applyNumberFormat="1" applyFont="1" applyFill="1" applyBorder="1" applyAlignment="1">
      <alignment horizontal="center" vertical="center" wrapText="1"/>
    </xf>
    <xf numFmtId="3" fontId="5" fillId="3" borderId="4" xfId="3" applyNumberFormat="1" applyFont="1" applyFill="1" applyBorder="1" applyAlignment="1">
      <alignment horizontal="center" vertical="center" wrapText="1"/>
    </xf>
    <xf numFmtId="3" fontId="5" fillId="4" borderId="4" xfId="3" applyNumberFormat="1" applyFont="1" applyFill="1" applyBorder="1" applyAlignment="1">
      <alignment horizontal="center" vertical="center" wrapText="1"/>
    </xf>
    <xf numFmtId="3" fontId="11" fillId="2" borderId="4" xfId="3" applyNumberFormat="1" applyFont="1" applyFill="1" applyBorder="1" applyAlignment="1">
      <alignment horizontal="center" vertical="center" wrapText="1"/>
    </xf>
    <xf numFmtId="4" fontId="5" fillId="4" borderId="4" xfId="3" applyNumberFormat="1" applyFont="1" applyFill="1" applyBorder="1" applyAlignment="1">
      <alignment horizontal="center" vertical="center" wrapText="1"/>
    </xf>
    <xf numFmtId="0" fontId="5" fillId="0" borderId="0" xfId="3" applyFont="1" applyAlignment="1">
      <alignment horizontal="center" vertical="center"/>
    </xf>
    <xf numFmtId="3" fontId="1" fillId="0" borderId="19" xfId="3" applyNumberFormat="1" applyFont="1" applyFill="1" applyBorder="1" applyAlignment="1">
      <alignment horizontal="center" wrapText="1"/>
    </xf>
    <xf numFmtId="3" fontId="1" fillId="0" borderId="19" xfId="3" applyNumberFormat="1" applyFont="1" applyFill="1" applyBorder="1" applyAlignment="1">
      <alignment horizontal="center"/>
    </xf>
    <xf numFmtId="49" fontId="1" fillId="0" borderId="1" xfId="3" applyNumberFormat="1" applyFont="1" applyFill="1" applyBorder="1" applyAlignment="1">
      <alignment horizontal="center"/>
    </xf>
    <xf numFmtId="49" fontId="1" fillId="0" borderId="5" xfId="3" applyNumberFormat="1" applyFont="1" applyFill="1" applyBorder="1" applyAlignment="1">
      <alignment horizontal="center"/>
    </xf>
    <xf numFmtId="0" fontId="5" fillId="0" borderId="4" xfId="3" applyFont="1" applyBorder="1"/>
    <xf numFmtId="3" fontId="1" fillId="0" borderId="4" xfId="3" applyNumberFormat="1" applyFont="1" applyFill="1" applyBorder="1" applyAlignment="1">
      <alignment wrapText="1"/>
    </xf>
    <xf numFmtId="3" fontId="1" fillId="0" borderId="4" xfId="3" applyNumberFormat="1" applyFont="1" applyFill="1" applyBorder="1" applyAlignment="1">
      <alignment horizontal="center" wrapText="1"/>
    </xf>
    <xf numFmtId="3" fontId="1" fillId="0" borderId="4" xfId="3" applyNumberFormat="1" applyFont="1" applyFill="1" applyBorder="1" applyAlignment="1">
      <alignment horizontal="right"/>
    </xf>
    <xf numFmtId="3" fontId="1" fillId="0" borderId="16" xfId="3" applyNumberFormat="1" applyFont="1" applyFill="1" applyBorder="1"/>
    <xf numFmtId="165" fontId="1" fillId="0" borderId="4" xfId="3" applyNumberFormat="1" applyFont="1" applyFill="1" applyBorder="1"/>
    <xf numFmtId="3" fontId="1" fillId="0" borderId="7" xfId="3" applyNumberFormat="1" applyFont="1" applyFill="1" applyBorder="1"/>
    <xf numFmtId="0" fontId="1" fillId="0" borderId="0" xfId="3" applyFont="1" applyFill="1"/>
    <xf numFmtId="3" fontId="6" fillId="2" borderId="17" xfId="3" applyNumberFormat="1" applyFont="1" applyFill="1" applyBorder="1" applyAlignment="1">
      <alignment wrapText="1"/>
    </xf>
    <xf numFmtId="3" fontId="6" fillId="2" borderId="18" xfId="3" applyNumberFormat="1" applyFont="1" applyFill="1" applyBorder="1" applyAlignment="1">
      <alignment wrapText="1"/>
    </xf>
    <xf numFmtId="3" fontId="13" fillId="2" borderId="4" xfId="3" applyNumberFormat="1" applyFont="1" applyFill="1" applyBorder="1" applyAlignment="1">
      <alignment horizontal="center" wrapText="1"/>
    </xf>
    <xf numFmtId="3" fontId="13" fillId="6" borderId="4" xfId="3" applyNumberFormat="1" applyFont="1" applyFill="1" applyBorder="1" applyAlignment="1">
      <alignment horizontal="right" wrapText="1"/>
    </xf>
    <xf numFmtId="3" fontId="6" fillId="0" borderId="0" xfId="3" applyNumberFormat="1" applyFont="1" applyFill="1" applyBorder="1" applyAlignment="1">
      <alignment wrapText="1"/>
    </xf>
    <xf numFmtId="3" fontId="13" fillId="0" borderId="0" xfId="3" applyNumberFormat="1" applyFont="1" applyFill="1" applyBorder="1" applyAlignment="1">
      <alignment horizontal="center" wrapText="1"/>
    </xf>
    <xf numFmtId="3" fontId="25" fillId="0" borderId="0" xfId="3" applyNumberFormat="1" applyFont="1" applyFill="1" applyBorder="1" applyAlignment="1">
      <alignment horizontal="center" wrapText="1"/>
    </xf>
    <xf numFmtId="3" fontId="13" fillId="0" borderId="0" xfId="3" applyNumberFormat="1" applyFont="1" applyFill="1" applyBorder="1" applyAlignment="1">
      <alignment horizontal="right" wrapText="1"/>
    </xf>
    <xf numFmtId="3" fontId="38" fillId="0" borderId="0" xfId="3" applyNumberFormat="1" applyFont="1" applyFill="1" applyBorder="1" applyAlignment="1">
      <alignment horizontal="right" wrapText="1"/>
    </xf>
    <xf numFmtId="167" fontId="38" fillId="0" borderId="0" xfId="3" applyNumberFormat="1" applyFont="1" applyFill="1" applyBorder="1" applyAlignment="1">
      <alignment horizontal="right" wrapText="1"/>
    </xf>
    <xf numFmtId="3" fontId="13" fillId="0" borderId="0" xfId="3" applyNumberFormat="1" applyFont="1" applyBorder="1" applyAlignment="1">
      <alignment horizontal="center"/>
    </xf>
    <xf numFmtId="167" fontId="13" fillId="6" borderId="4" xfId="3" applyNumberFormat="1" applyFont="1" applyFill="1" applyBorder="1" applyAlignment="1">
      <alignment horizontal="right" wrapText="1"/>
    </xf>
    <xf numFmtId="3" fontId="32" fillId="2" borderId="17" xfId="3" applyNumberFormat="1" applyFont="1" applyFill="1" applyBorder="1" applyAlignment="1">
      <alignment wrapText="1"/>
    </xf>
    <xf numFmtId="3" fontId="32" fillId="2" borderId="18" xfId="3" applyNumberFormat="1" applyFont="1" applyFill="1" applyBorder="1" applyAlignment="1">
      <alignment wrapText="1"/>
    </xf>
    <xf numFmtId="3" fontId="32" fillId="0" borderId="0" xfId="3" applyNumberFormat="1" applyFont="1" applyFill="1" applyBorder="1" applyAlignment="1">
      <alignment wrapText="1"/>
    </xf>
    <xf numFmtId="3" fontId="38" fillId="0" borderId="0" xfId="3" applyNumberFormat="1" applyFont="1" applyFill="1" applyBorder="1" applyAlignment="1">
      <alignment horizontal="center" wrapText="1"/>
    </xf>
    <xf numFmtId="3" fontId="26" fillId="0" borderId="0" xfId="3" applyNumberFormat="1" applyFont="1" applyFill="1" applyBorder="1" applyAlignment="1">
      <alignment horizontal="center" wrapText="1"/>
    </xf>
    <xf numFmtId="3" fontId="9" fillId="0" borderId="19" xfId="3" applyNumberFormat="1" applyFont="1" applyFill="1" applyBorder="1" applyAlignment="1">
      <alignment horizontal="center" wrapText="1"/>
    </xf>
    <xf numFmtId="3" fontId="9" fillId="0" borderId="19" xfId="3" applyNumberFormat="1" applyFont="1" applyFill="1" applyBorder="1" applyAlignment="1">
      <alignment horizontal="center"/>
    </xf>
    <xf numFmtId="49" fontId="9" fillId="0" borderId="1" xfId="3" applyNumberFormat="1" applyFont="1" applyFill="1" applyBorder="1" applyAlignment="1">
      <alignment horizontal="center"/>
    </xf>
    <xf numFmtId="49" fontId="9" fillId="0" borderId="5" xfId="3" applyNumberFormat="1" applyFont="1" applyFill="1" applyBorder="1" applyAlignment="1">
      <alignment horizontal="center"/>
    </xf>
    <xf numFmtId="167" fontId="13" fillId="0" borderId="0" xfId="3" applyNumberFormat="1" applyFont="1" applyFill="1" applyBorder="1" applyAlignment="1">
      <alignment horizontal="right" wrapText="1"/>
    </xf>
    <xf numFmtId="1" fontId="2" fillId="7" borderId="4" xfId="0" applyNumberFormat="1" applyFont="1" applyFill="1" applyBorder="1" applyAlignment="1">
      <alignment horizontal="center" wrapText="1"/>
    </xf>
    <xf numFmtId="1" fontId="3" fillId="7" borderId="4" xfId="0" applyNumberFormat="1" applyFont="1" applyFill="1" applyBorder="1" applyAlignment="1">
      <alignment horizontal="center" wrapText="1"/>
    </xf>
    <xf numFmtId="0" fontId="25" fillId="0" borderId="0" xfId="3" applyFont="1"/>
    <xf numFmtId="0" fontId="6" fillId="0" borderId="0" xfId="3" applyFont="1"/>
    <xf numFmtId="0" fontId="13" fillId="0" borderId="0" xfId="3" applyFont="1"/>
    <xf numFmtId="0" fontId="25" fillId="0" borderId="0" xfId="3" applyFont="1" applyAlignment="1">
      <alignment horizontal="left" vertical="center"/>
    </xf>
    <xf numFmtId="3" fontId="1" fillId="0" borderId="4" xfId="0" applyNumberFormat="1" applyFont="1" applyFill="1" applyBorder="1" applyAlignment="1" applyProtection="1">
      <alignment horizontal="right"/>
      <protection locked="0"/>
    </xf>
    <xf numFmtId="3" fontId="1" fillId="0" borderId="7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 wrapText="1"/>
    </xf>
    <xf numFmtId="0" fontId="39" fillId="0" borderId="0" xfId="0" applyFont="1" applyAlignment="1">
      <alignment horizontal="left" readingOrder="1"/>
    </xf>
    <xf numFmtId="167" fontId="1" fillId="0" borderId="4" xfId="0" applyNumberFormat="1" applyFont="1" applyFill="1" applyBorder="1" applyAlignment="1">
      <alignment horizontal="right" wrapText="1"/>
    </xf>
    <xf numFmtId="167" fontId="1" fillId="9" borderId="4" xfId="0" applyNumberFormat="1" applyFont="1" applyFill="1" applyBorder="1" applyAlignment="1">
      <alignment horizontal="right" wrapText="1"/>
    </xf>
    <xf numFmtId="167" fontId="1" fillId="0" borderId="4" xfId="0" applyNumberFormat="1" applyFont="1" applyFill="1" applyBorder="1" applyAlignment="1">
      <alignment horizontal="right"/>
    </xf>
    <xf numFmtId="167" fontId="1" fillId="9" borderId="4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4" xfId="0" applyFont="1" applyFill="1" applyBorder="1" applyAlignment="1">
      <alignment horizontal="left"/>
    </xf>
    <xf numFmtId="0" fontId="1" fillId="9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9" borderId="5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1" fontId="19" fillId="6" borderId="10" xfId="0" applyNumberFormat="1" applyFont="1" applyFill="1" applyBorder="1" applyAlignment="1">
      <alignment horizontal="right" wrapText="1"/>
    </xf>
    <xf numFmtId="1" fontId="19" fillId="6" borderId="2" xfId="0" applyNumberFormat="1" applyFont="1" applyFill="1" applyBorder="1" applyAlignment="1">
      <alignment horizontal="right" wrapText="1"/>
    </xf>
    <xf numFmtId="1" fontId="1" fillId="0" borderId="2" xfId="0" applyNumberFormat="1" applyFont="1" applyFill="1" applyBorder="1" applyAlignment="1">
      <alignment horizontal="right" wrapText="1"/>
    </xf>
    <xf numFmtId="0" fontId="1" fillId="0" borderId="4" xfId="0" applyNumberFormat="1" applyFont="1" applyFill="1" applyBorder="1" applyAlignment="1">
      <alignment horizontal="right" wrapText="1"/>
    </xf>
    <xf numFmtId="1" fontId="1" fillId="9" borderId="2" xfId="0" applyNumberFormat="1" applyFont="1" applyFill="1" applyBorder="1" applyAlignment="1">
      <alignment horizontal="right" wrapText="1"/>
    </xf>
    <xf numFmtId="0" fontId="1" fillId="9" borderId="4" xfId="0" applyNumberFormat="1" applyFont="1" applyFill="1" applyBorder="1" applyAlignment="1">
      <alignment horizontal="right" wrapText="1"/>
    </xf>
    <xf numFmtId="0" fontId="9" fillId="0" borderId="4" xfId="0" applyNumberFormat="1" applyFont="1" applyFill="1" applyBorder="1" applyAlignment="1">
      <alignment horizontal="right" wrapText="1"/>
    </xf>
    <xf numFmtId="1" fontId="1" fillId="0" borderId="4" xfId="0" applyNumberFormat="1" applyFont="1" applyFill="1" applyBorder="1" applyAlignment="1">
      <alignment horizontal="right" wrapText="1"/>
    </xf>
    <xf numFmtId="4" fontId="1" fillId="9" borderId="4" xfId="0" applyNumberFormat="1" applyFont="1" applyFill="1" applyBorder="1" applyAlignment="1">
      <alignment horizontal="right" wrapText="1"/>
    </xf>
    <xf numFmtId="0" fontId="19" fillId="6" borderId="4" xfId="0" applyFont="1" applyFill="1" applyBorder="1" applyAlignment="1">
      <alignment horizontal="right"/>
    </xf>
    <xf numFmtId="0" fontId="1" fillId="0" borderId="4" xfId="0" applyNumberFormat="1" applyFont="1" applyFill="1" applyBorder="1" applyAlignment="1">
      <alignment horizontal="right"/>
    </xf>
    <xf numFmtId="0" fontId="19" fillId="6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9" fillId="0" borderId="4" xfId="0" applyNumberFormat="1" applyFont="1" applyFill="1" applyBorder="1" applyAlignment="1">
      <alignment horizontal="right"/>
    </xf>
    <xf numFmtId="0" fontId="19" fillId="6" borderId="5" xfId="0" applyFont="1" applyFill="1" applyBorder="1" applyAlignment="1">
      <alignment horizontal="right"/>
    </xf>
    <xf numFmtId="0" fontId="1" fillId="9" borderId="4" xfId="0" applyFont="1" applyFill="1" applyBorder="1" applyAlignment="1">
      <alignment horizontal="right"/>
    </xf>
    <xf numFmtId="0" fontId="1" fillId="9" borderId="4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9" fillId="6" borderId="10" xfId="0" applyFont="1" applyFill="1" applyBorder="1" applyAlignment="1">
      <alignment horizontal="right"/>
    </xf>
    <xf numFmtId="0" fontId="13" fillId="6" borderId="4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 wrapText="1"/>
    </xf>
    <xf numFmtId="17" fontId="1" fillId="9" borderId="4" xfId="0" applyNumberFormat="1" applyFont="1" applyFill="1" applyBorder="1" applyAlignment="1">
      <alignment horizontal="right" wrapText="1"/>
    </xf>
    <xf numFmtId="0" fontId="1" fillId="9" borderId="4" xfId="0" applyFont="1" applyFill="1" applyBorder="1" applyAlignment="1">
      <alignment horizontal="right" wrapText="1"/>
    </xf>
    <xf numFmtId="17" fontId="1" fillId="0" borderId="4" xfId="0" applyNumberFormat="1" applyFont="1" applyFill="1" applyBorder="1" applyAlignment="1">
      <alignment horizontal="right" wrapText="1"/>
    </xf>
    <xf numFmtId="17" fontId="1" fillId="9" borderId="4" xfId="0" applyNumberFormat="1" applyFont="1" applyFill="1" applyBorder="1" applyAlignment="1">
      <alignment horizontal="right"/>
    </xf>
    <xf numFmtId="17" fontId="1" fillId="0" borderId="4" xfId="0" applyNumberFormat="1" applyFont="1" applyFill="1" applyBorder="1" applyAlignment="1">
      <alignment horizontal="right"/>
    </xf>
    <xf numFmtId="0" fontId="13" fillId="6" borderId="4" xfId="0" applyNumberFormat="1" applyFont="1" applyFill="1" applyBorder="1" applyAlignment="1">
      <alignment horizontal="right"/>
    </xf>
    <xf numFmtId="3" fontId="1" fillId="10" borderId="18" xfId="0" applyNumberFormat="1" applyFont="1" applyFill="1" applyBorder="1" applyAlignment="1">
      <alignment horizontal="center" wrapText="1"/>
    </xf>
    <xf numFmtId="0" fontId="1" fillId="10" borderId="18" xfId="0" applyFont="1" applyFill="1" applyBorder="1" applyAlignment="1">
      <alignment horizontal="center" wrapText="1"/>
    </xf>
    <xf numFmtId="4" fontId="2" fillId="10" borderId="18" xfId="0" applyNumberFormat="1" applyFont="1" applyFill="1" applyBorder="1" applyAlignment="1">
      <alignment horizontal="center" wrapText="1"/>
    </xf>
    <xf numFmtId="1" fontId="20" fillId="7" borderId="2" xfId="0" applyNumberFormat="1" applyFont="1" applyFill="1" applyBorder="1" applyAlignment="1">
      <alignment horizontal="center" wrapText="1"/>
    </xf>
    <xf numFmtId="1" fontId="18" fillId="7" borderId="2" xfId="0" applyNumberFormat="1" applyFont="1" applyFill="1" applyBorder="1" applyAlignment="1">
      <alignment horizontal="center" wrapText="1"/>
    </xf>
    <xf numFmtId="1" fontId="19" fillId="6" borderId="11" xfId="0" applyNumberFormat="1" applyFont="1" applyFill="1" applyBorder="1" applyAlignment="1">
      <alignment horizontal="right" wrapText="1"/>
    </xf>
    <xf numFmtId="1" fontId="19" fillId="6" borderId="15" xfId="0" applyNumberFormat="1" applyFont="1" applyFill="1" applyBorder="1" applyAlignment="1">
      <alignment horizontal="right" wrapText="1"/>
    </xf>
    <xf numFmtId="1" fontId="1" fillId="0" borderId="15" xfId="0" applyNumberFormat="1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right" wrapText="1"/>
    </xf>
    <xf numFmtId="3" fontId="1" fillId="0" borderId="16" xfId="0" applyNumberFormat="1" applyFont="1" applyFill="1" applyBorder="1" applyAlignment="1">
      <alignment horizontal="right" wrapText="1"/>
    </xf>
    <xf numFmtId="0" fontId="1" fillId="0" borderId="16" xfId="0" applyNumberFormat="1" applyFont="1" applyFill="1" applyBorder="1" applyAlignment="1">
      <alignment horizontal="right" wrapText="1"/>
    </xf>
    <xf numFmtId="3" fontId="1" fillId="0" borderId="16" xfId="0" applyNumberFormat="1" applyFont="1" applyBorder="1" applyAlignment="1" applyProtection="1">
      <alignment horizontal="right"/>
      <protection locked="0"/>
    </xf>
    <xf numFmtId="167" fontId="1" fillId="0" borderId="16" xfId="0" applyNumberFormat="1" applyFont="1" applyFill="1" applyBorder="1" applyAlignment="1">
      <alignment horizontal="right" wrapText="1"/>
    </xf>
    <xf numFmtId="1" fontId="20" fillId="10" borderId="18" xfId="0" applyNumberFormat="1" applyFont="1" applyFill="1" applyBorder="1" applyAlignment="1">
      <alignment horizontal="center" wrapText="1"/>
    </xf>
    <xf numFmtId="1" fontId="18" fillId="10" borderId="18" xfId="0" applyNumberFormat="1" applyFont="1" applyFill="1" applyBorder="1" applyAlignment="1">
      <alignment horizontal="center" wrapText="1"/>
    </xf>
    <xf numFmtId="0" fontId="2" fillId="10" borderId="18" xfId="0" applyFont="1" applyFill="1" applyBorder="1" applyAlignment="1">
      <alignment horizontal="center" vertical="center" wrapText="1"/>
    </xf>
    <xf numFmtId="3" fontId="5" fillId="10" borderId="18" xfId="0" applyNumberFormat="1" applyFont="1" applyFill="1" applyBorder="1" applyAlignment="1">
      <alignment horizontal="center" wrapText="1"/>
    </xf>
    <xf numFmtId="4" fontId="1" fillId="10" borderId="18" xfId="0" applyNumberFormat="1" applyFont="1" applyFill="1" applyBorder="1" applyAlignment="1">
      <alignment horizontal="center" wrapText="1"/>
    </xf>
    <xf numFmtId="0" fontId="7" fillId="10" borderId="18" xfId="0" applyFont="1" applyFill="1" applyBorder="1" applyAlignment="1">
      <alignment horizontal="center" wrapText="1"/>
    </xf>
    <xf numFmtId="3" fontId="7" fillId="10" borderId="18" xfId="0" applyNumberFormat="1" applyFont="1" applyFill="1" applyBorder="1" applyAlignment="1">
      <alignment horizontal="right" wrapText="1"/>
    </xf>
    <xf numFmtId="3" fontId="4" fillId="10" borderId="18" xfId="0" applyNumberFormat="1" applyFont="1" applyFill="1" applyBorder="1" applyAlignment="1">
      <alignment horizontal="right" wrapText="1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wrapText="1"/>
    </xf>
    <xf numFmtId="3" fontId="6" fillId="6" borderId="4" xfId="3" applyNumberFormat="1" applyFont="1" applyFill="1" applyBorder="1" applyAlignment="1">
      <alignment horizontal="center" wrapText="1"/>
    </xf>
    <xf numFmtId="1" fontId="6" fillId="6" borderId="4" xfId="0" applyNumberFormat="1" applyFont="1" applyFill="1" applyBorder="1" applyAlignment="1">
      <alignment horizontal="right"/>
    </xf>
    <xf numFmtId="1" fontId="33" fillId="6" borderId="4" xfId="0" applyNumberFormat="1" applyFont="1" applyFill="1" applyBorder="1" applyAlignment="1">
      <alignment horizontal="right"/>
    </xf>
    <xf numFmtId="3" fontId="6" fillId="6" borderId="4" xfId="0" applyNumberFormat="1" applyFont="1" applyFill="1" applyBorder="1" applyAlignment="1">
      <alignment horizontal="right"/>
    </xf>
    <xf numFmtId="167" fontId="6" fillId="6" borderId="4" xfId="0" applyNumberFormat="1" applyFont="1" applyFill="1" applyBorder="1" applyAlignment="1">
      <alignment horizontal="right"/>
    </xf>
    <xf numFmtId="0" fontId="7" fillId="10" borderId="5" xfId="0" applyFont="1" applyFill="1" applyBorder="1" applyAlignment="1">
      <alignment horizontal="center" wrapText="1"/>
    </xf>
    <xf numFmtId="0" fontId="5" fillId="0" borderId="4" xfId="3" applyFont="1" applyFill="1" applyBorder="1" applyAlignment="1">
      <alignment horizontal="left"/>
    </xf>
    <xf numFmtId="0" fontId="1" fillId="0" borderId="4" xfId="3" applyFont="1" applyFill="1" applyBorder="1" applyAlignment="1">
      <alignment horizontal="left" wrapText="1"/>
    </xf>
    <xf numFmtId="0" fontId="5" fillId="0" borderId="4" xfId="3" applyFont="1" applyFill="1" applyBorder="1" applyAlignment="1">
      <alignment horizontal="left" wrapText="1"/>
    </xf>
    <xf numFmtId="0" fontId="23" fillId="0" borderId="4" xfId="3" applyFont="1" applyFill="1" applyBorder="1" applyAlignment="1">
      <alignment horizontal="left"/>
    </xf>
    <xf numFmtId="0" fontId="9" fillId="0" borderId="4" xfId="3" applyFont="1" applyFill="1" applyBorder="1" applyAlignment="1">
      <alignment horizontal="left" wrapText="1"/>
    </xf>
    <xf numFmtId="0" fontId="5" fillId="0" borderId="2" xfId="3" applyFont="1" applyFill="1" applyBorder="1" applyAlignment="1">
      <alignment horizontal="left"/>
    </xf>
    <xf numFmtId="0" fontId="1" fillId="0" borderId="2" xfId="3" applyFont="1" applyFill="1" applyBorder="1" applyAlignment="1">
      <alignment horizontal="left" wrapText="1"/>
    </xf>
    <xf numFmtId="3" fontId="1" fillId="0" borderId="4" xfId="3" applyNumberFormat="1" applyFont="1" applyFill="1" applyBorder="1" applyAlignment="1"/>
    <xf numFmtId="3" fontId="5" fillId="0" borderId="4" xfId="3" applyNumberFormat="1" applyFont="1" applyFill="1" applyBorder="1" applyAlignment="1"/>
    <xf numFmtId="167" fontId="1" fillId="0" borderId="4" xfId="3" applyNumberFormat="1" applyFont="1" applyFill="1" applyBorder="1" applyAlignment="1"/>
    <xf numFmtId="3" fontId="1" fillId="0" borderId="5" xfId="3" applyNumberFormat="1" applyFont="1" applyFill="1" applyBorder="1" applyAlignment="1"/>
    <xf numFmtId="3" fontId="9" fillId="0" borderId="4" xfId="3" applyNumberFormat="1" applyFont="1" applyFill="1" applyBorder="1" applyAlignment="1"/>
    <xf numFmtId="3" fontId="1" fillId="0" borderId="0" xfId="3" applyNumberFormat="1" applyFont="1" applyAlignment="1"/>
    <xf numFmtId="3" fontId="1" fillId="0" borderId="2" xfId="3" applyNumberFormat="1" applyFont="1" applyFill="1" applyBorder="1" applyAlignment="1"/>
    <xf numFmtId="167" fontId="1" fillId="0" borderId="2" xfId="3" applyNumberFormat="1" applyFont="1" applyFill="1" applyBorder="1" applyAlignment="1"/>
    <xf numFmtId="3" fontId="6" fillId="6" borderId="4" xfId="3" applyNumberFormat="1" applyFont="1" applyFill="1" applyBorder="1" applyAlignment="1"/>
    <xf numFmtId="167" fontId="6" fillId="6" borderId="4" xfId="3" applyNumberFormat="1" applyFont="1" applyFill="1" applyBorder="1" applyAlignment="1"/>
    <xf numFmtId="17" fontId="1" fillId="0" borderId="4" xfId="3" applyNumberFormat="1" applyFont="1" applyFill="1" applyBorder="1" applyAlignment="1"/>
    <xf numFmtId="1" fontId="1" fillId="0" borderId="4" xfId="3" applyNumberFormat="1" applyFont="1" applyFill="1" applyBorder="1" applyAlignment="1"/>
    <xf numFmtId="0" fontId="1" fillId="0" borderId="4" xfId="3" applyNumberFormat="1" applyFont="1" applyFill="1" applyBorder="1" applyAlignment="1"/>
    <xf numFmtId="1" fontId="1" fillId="0" borderId="2" xfId="2" applyNumberFormat="1" applyFont="1" applyFill="1" applyBorder="1" applyAlignment="1"/>
    <xf numFmtId="17" fontId="1" fillId="0" borderId="2" xfId="3" applyNumberFormat="1" applyFont="1" applyFill="1" applyBorder="1" applyAlignment="1"/>
    <xf numFmtId="0" fontId="1" fillId="0" borderId="0" xfId="3" applyFont="1" applyFill="1" applyAlignment="1">
      <alignment wrapText="1"/>
    </xf>
    <xf numFmtId="3" fontId="13" fillId="2" borderId="4" xfId="3" applyNumberFormat="1" applyFont="1" applyFill="1" applyBorder="1" applyAlignment="1">
      <alignment horizontal="center" wrapText="1"/>
    </xf>
    <xf numFmtId="3" fontId="13" fillId="2" borderId="4" xfId="3" applyNumberFormat="1" applyFont="1" applyFill="1" applyBorder="1" applyAlignment="1">
      <alignment horizontal="right" wrapText="1"/>
    </xf>
    <xf numFmtId="3" fontId="13" fillId="8" borderId="4" xfId="3" applyNumberFormat="1" applyFont="1" applyFill="1" applyBorder="1" applyAlignment="1">
      <alignment horizontal="right" wrapText="1"/>
    </xf>
    <xf numFmtId="3" fontId="5" fillId="8" borderId="4" xfId="3" applyNumberFormat="1" applyFont="1" applyFill="1" applyBorder="1"/>
    <xf numFmtId="3" fontId="13" fillId="0" borderId="4" xfId="3" applyNumberFormat="1" applyFont="1" applyFill="1" applyBorder="1" applyAlignment="1">
      <alignment horizontal="right" wrapText="1"/>
    </xf>
    <xf numFmtId="0" fontId="5" fillId="0" borderId="4" xfId="3" applyFont="1" applyBorder="1" applyAlignment="1">
      <alignment wrapText="1"/>
    </xf>
    <xf numFmtId="3" fontId="1" fillId="0" borderId="2" xfId="0" applyNumberFormat="1" applyFont="1" applyFill="1" applyBorder="1" applyAlignment="1" applyProtection="1">
      <alignment horizontal="center" wrapText="1"/>
      <protection locked="0"/>
    </xf>
    <xf numFmtId="3" fontId="9" fillId="0" borderId="2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/>
    <xf numFmtId="3" fontId="1" fillId="0" borderId="16" xfId="0" applyNumberFormat="1" applyFont="1" applyFill="1" applyBorder="1"/>
    <xf numFmtId="165" fontId="1" fillId="0" borderId="4" xfId="3" applyNumberFormat="1" applyFont="1" applyFill="1" applyBorder="1" applyAlignment="1">
      <alignment wrapText="1"/>
    </xf>
    <xf numFmtId="3" fontId="1" fillId="0" borderId="4" xfId="0" applyNumberFormat="1" applyFont="1" applyFill="1" applyBorder="1"/>
    <xf numFmtId="0" fontId="25" fillId="0" borderId="0" xfId="3" applyFont="1" applyAlignment="1">
      <alignment horizontal="left" vertical="center"/>
    </xf>
    <xf numFmtId="0" fontId="25" fillId="0" borderId="0" xfId="3" applyFont="1" applyAlignment="1">
      <alignment horizontal="left" vertical="center" wrapText="1"/>
    </xf>
    <xf numFmtId="0" fontId="25" fillId="0" borderId="0" xfId="3" applyFont="1" applyFill="1" applyAlignment="1">
      <alignment horizontal="left" vertical="center" wrapText="1"/>
    </xf>
    <xf numFmtId="0" fontId="25" fillId="0" borderId="0" xfId="3" applyFont="1" applyFill="1" applyAlignment="1">
      <alignment horizontal="left" vertical="center"/>
    </xf>
    <xf numFmtId="0" fontId="13" fillId="6" borderId="7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left" vertical="center" wrapText="1"/>
    </xf>
    <xf numFmtId="0" fontId="13" fillId="10" borderId="18" xfId="0" applyFont="1" applyFill="1" applyBorder="1" applyAlignment="1">
      <alignment horizontal="left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64" fontId="0" fillId="0" borderId="0" xfId="0" applyNumberFormat="1" applyFill="1" applyBorder="1"/>
    <xf numFmtId="0" fontId="11" fillId="2" borderId="6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7" borderId="4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1" fontId="2" fillId="7" borderId="4" xfId="0" applyNumberFormat="1" applyFont="1" applyFill="1" applyBorder="1" applyAlignment="1">
      <alignment horizontal="center" wrapText="1"/>
    </xf>
    <xf numFmtId="1" fontId="3" fillId="7" borderId="4" xfId="0" applyNumberFormat="1" applyFont="1" applyFill="1" applyBorder="1" applyAlignment="1">
      <alignment horizontal="center" wrapText="1"/>
    </xf>
    <xf numFmtId="1" fontId="2" fillId="5" borderId="7" xfId="0" applyNumberFormat="1" applyFont="1" applyFill="1" applyBorder="1" applyAlignment="1">
      <alignment horizontal="center" wrapText="1"/>
    </xf>
    <xf numFmtId="1" fontId="2" fillId="5" borderId="18" xfId="0" applyNumberFormat="1" applyFont="1" applyFill="1" applyBorder="1" applyAlignment="1">
      <alignment horizontal="center" wrapText="1"/>
    </xf>
    <xf numFmtId="1" fontId="2" fillId="5" borderId="5" xfId="0" applyNumberFormat="1" applyFont="1" applyFill="1" applyBorder="1" applyAlignment="1">
      <alignment horizontal="center" wrapText="1"/>
    </xf>
    <xf numFmtId="1" fontId="2" fillId="5" borderId="4" xfId="0" applyNumberFormat="1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1" fillId="4" borderId="6" xfId="0" applyFont="1" applyFill="1" applyBorder="1" applyAlignment="1">
      <alignment horizontal="left" wrapText="1"/>
    </xf>
    <xf numFmtId="0" fontId="2" fillId="5" borderId="2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wrapText="1"/>
    </xf>
    <xf numFmtId="3" fontId="2" fillId="3" borderId="2" xfId="0" applyNumberFormat="1" applyFont="1" applyFill="1" applyBorder="1" applyAlignment="1">
      <alignment horizontal="center" wrapText="1"/>
    </xf>
    <xf numFmtId="3" fontId="4" fillId="3" borderId="2" xfId="0" applyNumberFormat="1" applyFont="1" applyFill="1" applyBorder="1" applyAlignment="1">
      <alignment horizontal="center" wrapText="1"/>
    </xf>
    <xf numFmtId="3" fontId="4" fillId="3" borderId="15" xfId="0" applyNumberFormat="1" applyFont="1" applyFill="1" applyBorder="1" applyAlignment="1">
      <alignment horizontal="center" wrapText="1"/>
    </xf>
    <xf numFmtId="3" fontId="4" fillId="3" borderId="4" xfId="0" applyNumberFormat="1" applyFont="1" applyFill="1" applyBorder="1" applyAlignment="1">
      <alignment horizontal="center" wrapText="1"/>
    </xf>
    <xf numFmtId="0" fontId="4" fillId="0" borderId="4" xfId="0" applyFont="1" applyBorder="1"/>
    <xf numFmtId="0" fontId="4" fillId="0" borderId="2" xfId="0" applyFont="1" applyBorder="1"/>
    <xf numFmtId="0" fontId="2" fillId="4" borderId="4" xfId="0" applyFont="1" applyFill="1" applyBorder="1" applyAlignment="1">
      <alignment horizontal="center" wrapText="1"/>
    </xf>
    <xf numFmtId="3" fontId="4" fillId="3" borderId="7" xfId="0" applyNumberFormat="1" applyFont="1" applyFill="1" applyBorder="1" applyAlignment="1">
      <alignment horizontal="center" wrapText="1"/>
    </xf>
    <xf numFmtId="3" fontId="4" fillId="3" borderId="18" xfId="0" applyNumberFormat="1" applyFont="1" applyFill="1" applyBorder="1" applyAlignment="1">
      <alignment horizontal="center" wrapText="1"/>
    </xf>
    <xf numFmtId="3" fontId="4" fillId="3" borderId="5" xfId="0" applyNumberFormat="1" applyFont="1" applyFill="1" applyBorder="1" applyAlignment="1">
      <alignment horizontal="center" wrapText="1"/>
    </xf>
    <xf numFmtId="0" fontId="3" fillId="5" borderId="2" xfId="3" applyFont="1" applyFill="1" applyBorder="1" applyAlignment="1">
      <alignment horizontal="center" wrapText="1"/>
    </xf>
    <xf numFmtId="0" fontId="3" fillId="5" borderId="15" xfId="3" applyFont="1" applyFill="1" applyBorder="1" applyAlignment="1">
      <alignment horizontal="center" wrapText="1"/>
    </xf>
    <xf numFmtId="0" fontId="3" fillId="5" borderId="16" xfId="3" applyFont="1" applyFill="1" applyBorder="1" applyAlignment="1">
      <alignment horizontal="center" wrapText="1"/>
    </xf>
    <xf numFmtId="4" fontId="2" fillId="4" borderId="4" xfId="3" applyNumberFormat="1" applyFont="1" applyFill="1" applyBorder="1" applyAlignment="1">
      <alignment horizontal="center" wrapText="1"/>
    </xf>
    <xf numFmtId="4" fontId="1" fillId="0" borderId="4" xfId="3" applyNumberFormat="1" applyBorder="1" applyAlignment="1">
      <alignment horizontal="center" wrapText="1"/>
    </xf>
    <xf numFmtId="165" fontId="2" fillId="4" borderId="4" xfId="3" applyNumberFormat="1" applyFont="1" applyFill="1" applyBorder="1" applyAlignment="1">
      <alignment horizontal="center" wrapText="1"/>
    </xf>
    <xf numFmtId="165" fontId="1" fillId="0" borderId="4" xfId="3" applyNumberFormat="1" applyBorder="1" applyAlignment="1">
      <alignment horizontal="center" wrapText="1"/>
    </xf>
    <xf numFmtId="4" fontId="5" fillId="0" borderId="4" xfId="3" applyNumberFormat="1" applyFont="1" applyBorder="1" applyAlignment="1">
      <alignment horizontal="center" wrapText="1"/>
    </xf>
    <xf numFmtId="4" fontId="5" fillId="0" borderId="2" xfId="3" applyNumberFormat="1" applyFont="1" applyBorder="1" applyAlignment="1">
      <alignment horizontal="center" wrapText="1"/>
    </xf>
    <xf numFmtId="4" fontId="4" fillId="4" borderId="8" xfId="3" applyNumberFormat="1" applyFont="1" applyFill="1" applyBorder="1" applyAlignment="1">
      <alignment horizontal="center" wrapText="1"/>
    </xf>
    <xf numFmtId="4" fontId="4" fillId="4" borderId="3" xfId="3" applyNumberFormat="1" applyFont="1" applyFill="1" applyBorder="1" applyAlignment="1">
      <alignment horizontal="center" wrapText="1"/>
    </xf>
    <xf numFmtId="4" fontId="4" fillId="4" borderId="4" xfId="3" applyNumberFormat="1" applyFont="1" applyFill="1" applyBorder="1" applyAlignment="1">
      <alignment horizontal="center" wrapText="1"/>
    </xf>
    <xf numFmtId="4" fontId="1" fillId="0" borderId="4" xfId="3" applyNumberFormat="1" applyFont="1" applyBorder="1" applyAlignment="1">
      <alignment horizontal="center" wrapText="1"/>
    </xf>
    <xf numFmtId="4" fontId="1" fillId="0" borderId="2" xfId="3" applyNumberFormat="1" applyFont="1" applyBorder="1" applyAlignment="1">
      <alignment horizontal="center" wrapText="1"/>
    </xf>
    <xf numFmtId="4" fontId="4" fillId="4" borderId="5" xfId="3" applyNumberFormat="1" applyFont="1" applyFill="1" applyBorder="1" applyAlignment="1">
      <alignment horizontal="center" wrapText="1"/>
    </xf>
    <xf numFmtId="4" fontId="1" fillId="0" borderId="5" xfId="3" applyNumberFormat="1" applyFont="1" applyBorder="1" applyAlignment="1">
      <alignment horizontal="center" wrapText="1"/>
    </xf>
    <xf numFmtId="4" fontId="1" fillId="0" borderId="10" xfId="3" applyNumberFormat="1" applyFont="1" applyBorder="1" applyAlignment="1">
      <alignment horizontal="center" wrapText="1"/>
    </xf>
    <xf numFmtId="3" fontId="6" fillId="6" borderId="4" xfId="3" applyNumberFormat="1" applyFont="1" applyFill="1" applyBorder="1" applyAlignment="1">
      <alignment horizontal="center" wrapText="1"/>
    </xf>
    <xf numFmtId="0" fontId="2" fillId="5" borderId="4" xfId="3" applyFont="1" applyFill="1" applyBorder="1" applyAlignment="1">
      <alignment horizontal="center" vertical="center"/>
    </xf>
    <xf numFmtId="0" fontId="2" fillId="5" borderId="4" xfId="3" applyFont="1" applyFill="1" applyBorder="1" applyAlignment="1">
      <alignment horizontal="center" vertical="center" wrapText="1"/>
    </xf>
    <xf numFmtId="0" fontId="2" fillId="5" borderId="4" xfId="3" applyFont="1" applyFill="1" applyBorder="1" applyAlignment="1">
      <alignment horizontal="center" wrapText="1"/>
    </xf>
    <xf numFmtId="0" fontId="15" fillId="5" borderId="4" xfId="3" applyFont="1" applyFill="1" applyBorder="1" applyAlignment="1">
      <alignment horizontal="center" wrapText="1"/>
    </xf>
    <xf numFmtId="0" fontId="3" fillId="5" borderId="4" xfId="3" applyFont="1" applyFill="1" applyBorder="1" applyAlignment="1">
      <alignment horizontal="center" wrapText="1"/>
    </xf>
    <xf numFmtId="0" fontId="11" fillId="5" borderId="6" xfId="3" applyFont="1" applyFill="1" applyBorder="1" applyAlignment="1">
      <alignment horizontal="center"/>
    </xf>
    <xf numFmtId="0" fontId="11" fillId="4" borderId="6" xfId="3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wrapText="1"/>
    </xf>
    <xf numFmtId="3" fontId="13" fillId="2" borderId="18" xfId="3" applyNumberFormat="1" applyFont="1" applyFill="1" applyBorder="1" applyAlignment="1">
      <alignment horizontal="center" wrapText="1"/>
    </xf>
    <xf numFmtId="3" fontId="13" fillId="2" borderId="5" xfId="3" applyNumberFormat="1" applyFont="1" applyFill="1" applyBorder="1" applyAlignment="1">
      <alignment horizontal="center" wrapText="1"/>
    </xf>
    <xf numFmtId="3" fontId="13" fillId="2" borderId="4" xfId="3" applyNumberFormat="1" applyFont="1" applyFill="1" applyBorder="1" applyAlignment="1">
      <alignment horizontal="center" wrapText="1"/>
    </xf>
    <xf numFmtId="3" fontId="13" fillId="0" borderId="0" xfId="3" applyNumberFormat="1" applyFont="1" applyBorder="1" applyAlignment="1">
      <alignment horizontal="center"/>
    </xf>
    <xf numFmtId="3" fontId="2" fillId="0" borderId="0" xfId="3" applyNumberFormat="1" applyFont="1" applyAlignment="1">
      <alignment horizontal="center"/>
    </xf>
    <xf numFmtId="0" fontId="5" fillId="0" borderId="9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vertical="center"/>
    </xf>
    <xf numFmtId="168" fontId="1" fillId="0" borderId="4" xfId="3" applyNumberFormat="1" applyFont="1" applyFill="1" applyBorder="1" applyAlignment="1" applyProtection="1">
      <alignment wrapText="1"/>
      <protection locked="0"/>
    </xf>
    <xf numFmtId="3" fontId="13" fillId="2" borderId="7" xfId="3" applyNumberFormat="1" applyFont="1" applyFill="1" applyBorder="1" applyAlignment="1">
      <alignment horizontal="center" wrapText="1"/>
    </xf>
  </cellXfs>
  <cellStyles count="4">
    <cellStyle name="Dezimal" xfId="2" builtinId="3"/>
    <cellStyle name="Euro" xfId="1"/>
    <cellStyle name="Standard" xfId="0" builtinId="0"/>
    <cellStyle name="Standard 2" xfId="3"/>
  </cellStyles>
  <dxfs count="6"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/>
  </sheetViews>
  <sheetFormatPr baseColWidth="10" defaultColWidth="11.5703125" defaultRowHeight="12.75"/>
  <cols>
    <col min="1" max="6" width="11.5703125" style="36"/>
    <col min="7" max="7" width="15.85546875" style="36" customWidth="1"/>
    <col min="8" max="262" width="11.5703125" style="36"/>
    <col min="263" max="263" width="15.85546875" style="36" customWidth="1"/>
    <col min="264" max="518" width="11.5703125" style="36"/>
    <col min="519" max="519" width="15.85546875" style="36" customWidth="1"/>
    <col min="520" max="774" width="11.5703125" style="36"/>
    <col min="775" max="775" width="15.85546875" style="36" customWidth="1"/>
    <col min="776" max="1030" width="11.5703125" style="36"/>
    <col min="1031" max="1031" width="15.85546875" style="36" customWidth="1"/>
    <col min="1032" max="1286" width="11.5703125" style="36"/>
    <col min="1287" max="1287" width="15.85546875" style="36" customWidth="1"/>
    <col min="1288" max="1542" width="11.5703125" style="36"/>
    <col min="1543" max="1543" width="15.85546875" style="36" customWidth="1"/>
    <col min="1544" max="1798" width="11.5703125" style="36"/>
    <col min="1799" max="1799" width="15.85546875" style="36" customWidth="1"/>
    <col min="1800" max="2054" width="11.5703125" style="36"/>
    <col min="2055" max="2055" width="15.85546875" style="36" customWidth="1"/>
    <col min="2056" max="2310" width="11.5703125" style="36"/>
    <col min="2311" max="2311" width="15.85546875" style="36" customWidth="1"/>
    <col min="2312" max="2566" width="11.5703125" style="36"/>
    <col min="2567" max="2567" width="15.85546875" style="36" customWidth="1"/>
    <col min="2568" max="2822" width="11.5703125" style="36"/>
    <col min="2823" max="2823" width="15.85546875" style="36" customWidth="1"/>
    <col min="2824" max="3078" width="11.5703125" style="36"/>
    <col min="3079" max="3079" width="15.85546875" style="36" customWidth="1"/>
    <col min="3080" max="3334" width="11.5703125" style="36"/>
    <col min="3335" max="3335" width="15.85546875" style="36" customWidth="1"/>
    <col min="3336" max="3590" width="11.5703125" style="36"/>
    <col min="3591" max="3591" width="15.85546875" style="36" customWidth="1"/>
    <col min="3592" max="3846" width="11.5703125" style="36"/>
    <col min="3847" max="3847" width="15.85546875" style="36" customWidth="1"/>
    <col min="3848" max="4102" width="11.5703125" style="36"/>
    <col min="4103" max="4103" width="15.85546875" style="36" customWidth="1"/>
    <col min="4104" max="4358" width="11.5703125" style="36"/>
    <col min="4359" max="4359" width="15.85546875" style="36" customWidth="1"/>
    <col min="4360" max="4614" width="11.5703125" style="36"/>
    <col min="4615" max="4615" width="15.85546875" style="36" customWidth="1"/>
    <col min="4616" max="4870" width="11.5703125" style="36"/>
    <col min="4871" max="4871" width="15.85546875" style="36" customWidth="1"/>
    <col min="4872" max="5126" width="11.5703125" style="36"/>
    <col min="5127" max="5127" width="15.85546875" style="36" customWidth="1"/>
    <col min="5128" max="5382" width="11.5703125" style="36"/>
    <col min="5383" max="5383" width="15.85546875" style="36" customWidth="1"/>
    <col min="5384" max="5638" width="11.5703125" style="36"/>
    <col min="5639" max="5639" width="15.85546875" style="36" customWidth="1"/>
    <col min="5640" max="5894" width="11.5703125" style="36"/>
    <col min="5895" max="5895" width="15.85546875" style="36" customWidth="1"/>
    <col min="5896" max="6150" width="11.5703125" style="36"/>
    <col min="6151" max="6151" width="15.85546875" style="36" customWidth="1"/>
    <col min="6152" max="6406" width="11.5703125" style="36"/>
    <col min="6407" max="6407" width="15.85546875" style="36" customWidth="1"/>
    <col min="6408" max="6662" width="11.5703125" style="36"/>
    <col min="6663" max="6663" width="15.85546875" style="36" customWidth="1"/>
    <col min="6664" max="6918" width="11.5703125" style="36"/>
    <col min="6919" max="6919" width="15.85546875" style="36" customWidth="1"/>
    <col min="6920" max="7174" width="11.5703125" style="36"/>
    <col min="7175" max="7175" width="15.85546875" style="36" customWidth="1"/>
    <col min="7176" max="7430" width="11.5703125" style="36"/>
    <col min="7431" max="7431" width="15.85546875" style="36" customWidth="1"/>
    <col min="7432" max="7686" width="11.5703125" style="36"/>
    <col min="7687" max="7687" width="15.85546875" style="36" customWidth="1"/>
    <col min="7688" max="7942" width="11.5703125" style="36"/>
    <col min="7943" max="7943" width="15.85546875" style="36" customWidth="1"/>
    <col min="7944" max="8198" width="11.5703125" style="36"/>
    <col min="8199" max="8199" width="15.85546875" style="36" customWidth="1"/>
    <col min="8200" max="8454" width="11.5703125" style="36"/>
    <col min="8455" max="8455" width="15.85546875" style="36" customWidth="1"/>
    <col min="8456" max="8710" width="11.5703125" style="36"/>
    <col min="8711" max="8711" width="15.85546875" style="36" customWidth="1"/>
    <col min="8712" max="8966" width="11.5703125" style="36"/>
    <col min="8967" max="8967" width="15.85546875" style="36" customWidth="1"/>
    <col min="8968" max="9222" width="11.5703125" style="36"/>
    <col min="9223" max="9223" width="15.85546875" style="36" customWidth="1"/>
    <col min="9224" max="9478" width="11.5703125" style="36"/>
    <col min="9479" max="9479" width="15.85546875" style="36" customWidth="1"/>
    <col min="9480" max="9734" width="11.5703125" style="36"/>
    <col min="9735" max="9735" width="15.85546875" style="36" customWidth="1"/>
    <col min="9736" max="9990" width="11.5703125" style="36"/>
    <col min="9991" max="9991" width="15.85546875" style="36" customWidth="1"/>
    <col min="9992" max="10246" width="11.5703125" style="36"/>
    <col min="10247" max="10247" width="15.85546875" style="36" customWidth="1"/>
    <col min="10248" max="10502" width="11.5703125" style="36"/>
    <col min="10503" max="10503" width="15.85546875" style="36" customWidth="1"/>
    <col min="10504" max="10758" width="11.5703125" style="36"/>
    <col min="10759" max="10759" width="15.85546875" style="36" customWidth="1"/>
    <col min="10760" max="11014" width="11.5703125" style="36"/>
    <col min="11015" max="11015" width="15.85546875" style="36" customWidth="1"/>
    <col min="11016" max="11270" width="11.5703125" style="36"/>
    <col min="11271" max="11271" width="15.85546875" style="36" customWidth="1"/>
    <col min="11272" max="11526" width="11.5703125" style="36"/>
    <col min="11527" max="11527" width="15.85546875" style="36" customWidth="1"/>
    <col min="11528" max="11782" width="11.5703125" style="36"/>
    <col min="11783" max="11783" width="15.85546875" style="36" customWidth="1"/>
    <col min="11784" max="12038" width="11.5703125" style="36"/>
    <col min="12039" max="12039" width="15.85546875" style="36" customWidth="1"/>
    <col min="12040" max="12294" width="11.5703125" style="36"/>
    <col min="12295" max="12295" width="15.85546875" style="36" customWidth="1"/>
    <col min="12296" max="12550" width="11.5703125" style="36"/>
    <col min="12551" max="12551" width="15.85546875" style="36" customWidth="1"/>
    <col min="12552" max="12806" width="11.5703125" style="36"/>
    <col min="12807" max="12807" width="15.85546875" style="36" customWidth="1"/>
    <col min="12808" max="13062" width="11.5703125" style="36"/>
    <col min="13063" max="13063" width="15.85546875" style="36" customWidth="1"/>
    <col min="13064" max="13318" width="11.5703125" style="36"/>
    <col min="13319" max="13319" width="15.85546875" style="36" customWidth="1"/>
    <col min="13320" max="13574" width="11.5703125" style="36"/>
    <col min="13575" max="13575" width="15.85546875" style="36" customWidth="1"/>
    <col min="13576" max="13830" width="11.5703125" style="36"/>
    <col min="13831" max="13831" width="15.85546875" style="36" customWidth="1"/>
    <col min="13832" max="14086" width="11.5703125" style="36"/>
    <col min="14087" max="14087" width="15.85546875" style="36" customWidth="1"/>
    <col min="14088" max="14342" width="11.5703125" style="36"/>
    <col min="14343" max="14343" width="15.85546875" style="36" customWidth="1"/>
    <col min="14344" max="14598" width="11.5703125" style="36"/>
    <col min="14599" max="14599" width="15.85546875" style="36" customWidth="1"/>
    <col min="14600" max="14854" width="11.5703125" style="36"/>
    <col min="14855" max="14855" width="15.85546875" style="36" customWidth="1"/>
    <col min="14856" max="15110" width="11.5703125" style="36"/>
    <col min="15111" max="15111" width="15.85546875" style="36" customWidth="1"/>
    <col min="15112" max="15366" width="11.5703125" style="36"/>
    <col min="15367" max="15367" width="15.85546875" style="36" customWidth="1"/>
    <col min="15368" max="15622" width="11.5703125" style="36"/>
    <col min="15623" max="15623" width="15.85546875" style="36" customWidth="1"/>
    <col min="15624" max="15878" width="11.5703125" style="36"/>
    <col min="15879" max="15879" width="15.85546875" style="36" customWidth="1"/>
    <col min="15880" max="16134" width="11.5703125" style="36"/>
    <col min="16135" max="16135" width="15.85546875" style="36" customWidth="1"/>
    <col min="16136" max="16384" width="11.5703125" style="36"/>
  </cols>
  <sheetData>
    <row r="1" spans="1:8" ht="14.25">
      <c r="A1" s="186"/>
    </row>
    <row r="2" spans="1:8">
      <c r="D2" s="35"/>
    </row>
    <row r="3" spans="1:8" ht="19.899999999999999" customHeight="1">
      <c r="A3" s="187" t="s">
        <v>291</v>
      </c>
    </row>
    <row r="4" spans="1:8" ht="13.15" customHeight="1">
      <c r="A4" s="187"/>
    </row>
    <row r="5" spans="1:8" ht="17.45" customHeight="1">
      <c r="A5" s="188"/>
    </row>
    <row r="6" spans="1:8" ht="51" customHeight="1">
      <c r="A6" s="189" t="s">
        <v>292</v>
      </c>
      <c r="B6" s="314" t="s">
        <v>293</v>
      </c>
      <c r="C6" s="313"/>
      <c r="D6" s="313"/>
      <c r="E6" s="313"/>
      <c r="F6" s="313"/>
      <c r="G6" s="313"/>
    </row>
    <row r="7" spans="1:8" ht="54" customHeight="1">
      <c r="A7" s="189" t="s">
        <v>290</v>
      </c>
      <c r="B7" s="314" t="s">
        <v>320</v>
      </c>
      <c r="C7" s="313"/>
      <c r="D7" s="313"/>
      <c r="E7" s="313"/>
      <c r="F7" s="313"/>
      <c r="G7" s="313"/>
    </row>
    <row r="8" spans="1:8" ht="54" customHeight="1">
      <c r="A8" s="189" t="s">
        <v>294</v>
      </c>
      <c r="B8" s="315" t="s">
        <v>295</v>
      </c>
      <c r="C8" s="316"/>
      <c r="D8" s="316"/>
      <c r="E8" s="316"/>
      <c r="F8" s="316"/>
      <c r="G8" s="316"/>
    </row>
    <row r="9" spans="1:8" ht="24" customHeight="1">
      <c r="A9" s="189"/>
      <c r="B9" s="313"/>
      <c r="C9" s="313"/>
      <c r="D9" s="313"/>
      <c r="E9" s="313"/>
      <c r="F9" s="313"/>
      <c r="G9" s="313"/>
    </row>
    <row r="10" spans="1:8" ht="33" customHeight="1">
      <c r="A10" s="189"/>
      <c r="B10" s="314"/>
      <c r="C10" s="313"/>
      <c r="D10" s="313"/>
      <c r="E10" s="313"/>
      <c r="F10" s="313"/>
      <c r="G10" s="313"/>
      <c r="H10" s="35"/>
    </row>
    <row r="11" spans="1:8" ht="30" customHeight="1">
      <c r="A11" s="189"/>
      <c r="B11" s="314"/>
      <c r="C11" s="313"/>
      <c r="D11" s="313"/>
      <c r="E11" s="313"/>
      <c r="F11" s="313"/>
      <c r="G11" s="313"/>
    </row>
    <row r="12" spans="1:8" ht="24" customHeight="1">
      <c r="A12" s="189"/>
      <c r="B12" s="313"/>
      <c r="C12" s="313"/>
      <c r="D12" s="313"/>
      <c r="E12" s="313"/>
      <c r="F12" s="313"/>
      <c r="G12" s="313"/>
    </row>
    <row r="13" spans="1:8" ht="24" customHeight="1">
      <c r="A13" s="189"/>
      <c r="B13" s="313"/>
      <c r="C13" s="313"/>
      <c r="D13" s="313"/>
      <c r="E13" s="313"/>
      <c r="F13" s="313"/>
      <c r="G13" s="313"/>
    </row>
    <row r="14" spans="1:8" ht="30" customHeight="1">
      <c r="A14" s="189"/>
      <c r="B14" s="313"/>
      <c r="C14" s="313"/>
      <c r="D14" s="313"/>
      <c r="E14" s="313"/>
      <c r="F14" s="313"/>
      <c r="G14" s="313"/>
    </row>
    <row r="16" spans="1:8" ht="14.45" customHeight="1">
      <c r="A16" s="186"/>
      <c r="B16" s="186"/>
      <c r="C16" s="186"/>
      <c r="D16" s="186"/>
      <c r="E16" s="186"/>
      <c r="F16" s="186"/>
    </row>
  </sheetData>
  <sheetProtection password="DA9F" sheet="1" objects="1" scenarios="1"/>
  <mergeCells count="9">
    <mergeCell ref="B12:G12"/>
    <mergeCell ref="B13:G13"/>
    <mergeCell ref="B14:G14"/>
    <mergeCell ref="B6:G6"/>
    <mergeCell ref="B7:G7"/>
    <mergeCell ref="B8:G8"/>
    <mergeCell ref="B9:G9"/>
    <mergeCell ref="B10:G10"/>
    <mergeCell ref="B11:G11"/>
  </mergeCells>
  <pageMargins left="0.98425196850393704" right="0.39370078740157483" top="0.98425196850393704" bottom="0.98425196850393704" header="0.51181102362204722" footer="0.51181102362204722"/>
  <pageSetup paperSize="9" scale="90" orientation="portrait" horizontalDpi="300" verticalDpi="300" r:id="rId1"/>
  <headerFooter alignWithMargins="0">
    <oddHeader>&amp;C&amp;A&amp;RAnlage 6 GRDrs 233/2015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140"/>
  <sheetViews>
    <sheetView zoomScale="80" zoomScaleNormal="80" workbookViewId="0">
      <pane ySplit="10" topLeftCell="A11" activePane="bottomLeft" state="frozen"/>
      <selection pane="bottomLeft" activeCell="A2" sqref="A2"/>
    </sheetView>
  </sheetViews>
  <sheetFormatPr baseColWidth="10" defaultRowHeight="12.75" outlineLevelRow="2" outlineLevelCol="1"/>
  <cols>
    <col min="1" max="1" width="10.85546875" customWidth="1"/>
    <col min="2" max="2" width="14" customWidth="1"/>
    <col min="3" max="3" width="20.5703125" style="4" customWidth="1"/>
    <col min="4" max="4" width="15.140625" style="4" customWidth="1"/>
    <col min="5" max="5" width="15.28515625" style="30" customWidth="1"/>
    <col min="6" max="15" width="5.42578125" customWidth="1"/>
    <col min="16" max="16" width="8.140625" customWidth="1"/>
    <col min="17" max="17" width="11.5703125" style="50" hidden="1" customWidth="1" outlineLevel="1"/>
    <col min="18" max="18" width="10" style="50" hidden="1" customWidth="1" outlineLevel="1"/>
    <col min="19" max="19" width="11.28515625" style="50" hidden="1" customWidth="1" outlineLevel="1"/>
    <col min="20" max="20" width="13.7109375" style="50" customWidth="1" collapsed="1"/>
    <col min="21" max="21" width="13.28515625" style="50" hidden="1" customWidth="1" outlineLevel="1"/>
    <col min="22" max="22" width="12.5703125" style="50" hidden="1" customWidth="1" outlineLevel="1"/>
    <col min="23" max="23" width="11.42578125" style="50" hidden="1" customWidth="1" outlineLevel="1"/>
    <col min="24" max="24" width="10.7109375" style="26" hidden="1" customWidth="1" outlineLevel="1"/>
    <col min="25" max="25" width="14" style="26" hidden="1" customWidth="1" outlineLevel="1"/>
    <col min="26" max="26" width="11.5703125" style="26" hidden="1" customWidth="1" outlineLevel="1"/>
    <col min="27" max="27" width="13" style="26" customWidth="1" collapsed="1"/>
    <col min="28" max="28" width="9.85546875" style="26" customWidth="1"/>
    <col min="29" max="29" width="10.7109375" style="26" hidden="1" customWidth="1" outlineLevel="1"/>
    <col min="30" max="30" width="10.7109375" hidden="1" customWidth="1" outlineLevel="1"/>
    <col min="31" max="31" width="10.7109375" style="46" hidden="1" customWidth="1" outlineLevel="1"/>
    <col min="32" max="32" width="13" customWidth="1" collapsed="1"/>
    <col min="33" max="33" width="10.7109375" style="46" hidden="1" customWidth="1" outlineLevel="1"/>
    <col min="34" max="34" width="13" hidden="1" customWidth="1" outlineLevel="1"/>
    <col min="35" max="35" width="10.7109375" style="46" hidden="1" customWidth="1" outlineLevel="1"/>
    <col min="36" max="36" width="13" customWidth="1" collapsed="1"/>
    <col min="37" max="37" width="10.7109375" style="46" hidden="1" customWidth="1" outlineLevel="1"/>
    <col min="38" max="38" width="11.42578125" collapsed="1"/>
  </cols>
  <sheetData>
    <row r="1" spans="1:37" s="5" customFormat="1" ht="10.5" customHeight="1">
      <c r="A1" s="7"/>
      <c r="C1" s="6"/>
      <c r="D1" s="6"/>
      <c r="E1" s="29"/>
      <c r="P1" s="60"/>
      <c r="Q1" s="61"/>
      <c r="R1" s="49"/>
      <c r="S1" s="49"/>
      <c r="T1" s="49"/>
      <c r="U1" s="49"/>
      <c r="V1" s="49"/>
      <c r="W1" s="49"/>
      <c r="Y1" s="26"/>
      <c r="Z1" s="88"/>
      <c r="AA1" s="26"/>
      <c r="AB1" s="26"/>
      <c r="AC1" s="26"/>
      <c r="AE1" s="45"/>
      <c r="AG1" s="45"/>
      <c r="AI1" s="45"/>
      <c r="AK1" s="45"/>
    </row>
    <row r="2" spans="1:37" ht="20.25" customHeight="1">
      <c r="A2" s="193" t="s">
        <v>336</v>
      </c>
      <c r="Z2" s="88"/>
    </row>
    <row r="3" spans="1:37" ht="7.5" customHeight="1">
      <c r="A3" s="1"/>
      <c r="Z3" s="88"/>
    </row>
    <row r="4" spans="1:37" ht="9" customHeight="1">
      <c r="A4" s="1"/>
      <c r="B4" s="115"/>
      <c r="C4" s="116"/>
      <c r="D4" s="116"/>
      <c r="E4" s="117"/>
      <c r="Z4" s="88"/>
    </row>
    <row r="5" spans="1:37" ht="8.25" customHeight="1">
      <c r="A5" s="3"/>
      <c r="H5" s="343"/>
      <c r="I5" s="343"/>
      <c r="N5" s="2"/>
    </row>
    <row r="6" spans="1:37" ht="42" hidden="1" customHeight="1" outlineLevel="1">
      <c r="A6" s="344" t="s">
        <v>128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58" t="s">
        <v>31</v>
      </c>
      <c r="R6" s="358"/>
      <c r="S6" s="358"/>
      <c r="T6" s="358"/>
      <c r="U6" s="51"/>
      <c r="V6" s="51"/>
      <c r="W6" s="51"/>
      <c r="X6" s="52"/>
      <c r="Y6" s="359" t="s">
        <v>17</v>
      </c>
      <c r="Z6" s="359"/>
      <c r="AA6" s="359"/>
      <c r="AB6" s="359"/>
      <c r="AC6" s="359"/>
      <c r="AD6" s="40"/>
      <c r="AE6" s="47"/>
      <c r="AF6" s="40"/>
      <c r="AG6" s="47"/>
      <c r="AH6" s="40"/>
      <c r="AI6" s="47"/>
      <c r="AJ6" s="40"/>
      <c r="AK6" s="48"/>
    </row>
    <row r="7" spans="1:37" s="26" customFormat="1" ht="22.5" customHeight="1" collapsed="1">
      <c r="A7" s="346" t="s">
        <v>153</v>
      </c>
      <c r="B7" s="349" t="s">
        <v>154</v>
      </c>
      <c r="C7" s="349" t="s">
        <v>51</v>
      </c>
      <c r="D7" s="357" t="s">
        <v>11</v>
      </c>
      <c r="E7" s="357"/>
      <c r="F7" s="353" t="s">
        <v>3</v>
      </c>
      <c r="G7" s="354"/>
      <c r="H7" s="354"/>
      <c r="I7" s="354"/>
      <c r="J7" s="354"/>
      <c r="K7" s="354"/>
      <c r="L7" s="354"/>
      <c r="M7" s="354"/>
      <c r="N7" s="354"/>
      <c r="O7" s="355"/>
      <c r="P7" s="346" t="s">
        <v>155</v>
      </c>
      <c r="Q7" s="369" t="s">
        <v>12</v>
      </c>
      <c r="R7" s="370"/>
      <c r="S7" s="371"/>
      <c r="T7" s="361" t="s">
        <v>15</v>
      </c>
      <c r="U7" s="361" t="s">
        <v>312</v>
      </c>
      <c r="V7" s="361" t="s">
        <v>313</v>
      </c>
      <c r="W7" s="361" t="s">
        <v>311</v>
      </c>
      <c r="X7" s="361" t="s">
        <v>47</v>
      </c>
      <c r="Y7" s="340" t="s">
        <v>25</v>
      </c>
      <c r="Z7" s="340" t="s">
        <v>26</v>
      </c>
      <c r="AA7" s="368" t="s">
        <v>13</v>
      </c>
      <c r="AB7" s="368" t="s">
        <v>297</v>
      </c>
      <c r="AC7" s="368" t="s">
        <v>28</v>
      </c>
      <c r="AD7" s="340" t="s">
        <v>39</v>
      </c>
      <c r="AE7" s="340" t="s">
        <v>40</v>
      </c>
      <c r="AF7" s="368" t="s">
        <v>23</v>
      </c>
      <c r="AG7" s="340" t="s">
        <v>41</v>
      </c>
      <c r="AH7" s="340" t="s">
        <v>197</v>
      </c>
      <c r="AI7" s="340" t="s">
        <v>198</v>
      </c>
      <c r="AJ7" s="368" t="s">
        <v>44</v>
      </c>
      <c r="AK7" s="340" t="s">
        <v>199</v>
      </c>
    </row>
    <row r="8" spans="1:37" s="26" customFormat="1" ht="17.25" customHeight="1">
      <c r="A8" s="347"/>
      <c r="B8" s="349"/>
      <c r="C8" s="349"/>
      <c r="D8" s="349" t="s">
        <v>296</v>
      </c>
      <c r="E8" s="349" t="s">
        <v>156</v>
      </c>
      <c r="F8" s="356" t="s">
        <v>0</v>
      </c>
      <c r="G8" s="356"/>
      <c r="H8" s="356"/>
      <c r="I8" s="356"/>
      <c r="J8" s="356" t="s">
        <v>1</v>
      </c>
      <c r="K8" s="356"/>
      <c r="L8" s="356"/>
      <c r="M8" s="356"/>
      <c r="N8" s="356" t="s">
        <v>2</v>
      </c>
      <c r="O8" s="356"/>
      <c r="P8" s="346"/>
      <c r="Q8" s="363" t="s">
        <v>14</v>
      </c>
      <c r="R8" s="365" t="s">
        <v>46</v>
      </c>
      <c r="S8" s="365" t="s">
        <v>16</v>
      </c>
      <c r="T8" s="361"/>
      <c r="U8" s="361"/>
      <c r="V8" s="361"/>
      <c r="W8" s="361"/>
      <c r="X8" s="36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</row>
    <row r="9" spans="1:37" s="26" customFormat="1" ht="24" customHeight="1">
      <c r="A9" s="347"/>
      <c r="B9" s="349"/>
      <c r="C9" s="349"/>
      <c r="D9" s="349"/>
      <c r="E9" s="349"/>
      <c r="F9" s="352" t="s">
        <v>4</v>
      </c>
      <c r="G9" s="352"/>
      <c r="H9" s="351" t="s">
        <v>5</v>
      </c>
      <c r="I9" s="351"/>
      <c r="J9" s="352" t="s">
        <v>4</v>
      </c>
      <c r="K9" s="352"/>
      <c r="L9" s="351" t="s">
        <v>5</v>
      </c>
      <c r="M9" s="351"/>
      <c r="N9" s="185" t="s">
        <v>4</v>
      </c>
      <c r="O9" s="184" t="s">
        <v>157</v>
      </c>
      <c r="P9" s="346"/>
      <c r="Q9" s="364"/>
      <c r="R9" s="366"/>
      <c r="S9" s="366"/>
      <c r="T9" s="361"/>
      <c r="U9" s="361"/>
      <c r="V9" s="361"/>
      <c r="W9" s="361"/>
      <c r="X9" s="36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</row>
    <row r="10" spans="1:37" s="26" customFormat="1" ht="27.75" customHeight="1">
      <c r="A10" s="348"/>
      <c r="B10" s="350"/>
      <c r="C10" s="350"/>
      <c r="D10" s="350"/>
      <c r="E10" s="350"/>
      <c r="F10" s="252" t="s">
        <v>6</v>
      </c>
      <c r="G10" s="252" t="s">
        <v>7</v>
      </c>
      <c r="H10" s="253" t="s">
        <v>8</v>
      </c>
      <c r="I10" s="253" t="s">
        <v>7</v>
      </c>
      <c r="J10" s="252" t="s">
        <v>8</v>
      </c>
      <c r="K10" s="252" t="s">
        <v>9</v>
      </c>
      <c r="L10" s="253" t="s">
        <v>8</v>
      </c>
      <c r="M10" s="253" t="s">
        <v>7</v>
      </c>
      <c r="N10" s="252" t="s">
        <v>7</v>
      </c>
      <c r="O10" s="253" t="s">
        <v>7</v>
      </c>
      <c r="P10" s="360"/>
      <c r="Q10" s="364"/>
      <c r="R10" s="367"/>
      <c r="S10" s="367"/>
      <c r="T10" s="362"/>
      <c r="U10" s="361"/>
      <c r="V10" s="361"/>
      <c r="W10" s="361"/>
      <c r="X10" s="36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</row>
    <row r="11" spans="1:37" ht="27" customHeight="1">
      <c r="A11" s="320" t="s">
        <v>352</v>
      </c>
      <c r="B11" s="321"/>
      <c r="C11" s="321"/>
      <c r="D11" s="321"/>
      <c r="E11" s="321"/>
      <c r="F11" s="262"/>
      <c r="G11" s="262"/>
      <c r="H11" s="263"/>
      <c r="I11" s="263"/>
      <c r="J11" s="262"/>
      <c r="K11" s="262"/>
      <c r="L11" s="263"/>
      <c r="M11" s="263"/>
      <c r="N11" s="262"/>
      <c r="O11" s="263"/>
      <c r="P11" s="264"/>
      <c r="Q11" s="249"/>
      <c r="R11" s="249"/>
      <c r="S11" s="249"/>
      <c r="T11" s="265"/>
      <c r="U11" s="249"/>
      <c r="V11" s="249"/>
      <c r="W11" s="249"/>
      <c r="X11" s="266"/>
      <c r="Y11" s="250"/>
      <c r="Z11" s="250"/>
      <c r="AA11" s="250"/>
      <c r="AB11" s="250"/>
      <c r="AC11" s="251"/>
      <c r="AD11" s="267"/>
      <c r="AE11" s="268"/>
      <c r="AF11" s="267"/>
      <c r="AG11" s="269"/>
      <c r="AH11" s="267"/>
      <c r="AI11" s="268"/>
      <c r="AJ11" s="277"/>
      <c r="AK11" s="269"/>
    </row>
    <row r="12" spans="1:37" ht="27.75" hidden="1" customHeight="1" outlineLevel="1">
      <c r="A12" s="270" t="s">
        <v>298</v>
      </c>
      <c r="B12" s="271" t="s">
        <v>92</v>
      </c>
      <c r="C12" s="200" t="s">
        <v>124</v>
      </c>
      <c r="D12" s="199" t="s">
        <v>94</v>
      </c>
      <c r="E12" s="200" t="s">
        <v>50</v>
      </c>
      <c r="F12" s="254"/>
      <c r="G12" s="255"/>
      <c r="H12" s="256"/>
      <c r="I12" s="256"/>
      <c r="J12" s="254"/>
      <c r="K12" s="255"/>
      <c r="L12" s="256"/>
      <c r="M12" s="256"/>
      <c r="N12" s="254"/>
      <c r="O12" s="256"/>
      <c r="P12" s="257"/>
      <c r="Q12" s="258"/>
      <c r="R12" s="258"/>
      <c r="S12" s="258"/>
      <c r="T12" s="258"/>
      <c r="U12" s="258"/>
      <c r="V12" s="258"/>
      <c r="W12" s="258"/>
      <c r="X12" s="259"/>
      <c r="Y12" s="258"/>
      <c r="Z12" s="260">
        <f t="shared" ref="Z12:Z40" si="0">((F12*1125+G12*2750))-((H12*1125)+(I12*2750))+((J12*1125)+(K12*1375))-((L12*1125)+(1375*M12))+(N12*908)-(O12*908)</f>
        <v>0</v>
      </c>
      <c r="AA12" s="258">
        <f>SUM(Y12:Z12)</f>
        <v>0</v>
      </c>
      <c r="AB12" s="261"/>
      <c r="AC12" s="260">
        <f t="shared" ref="AC12:AC40" si="1">((F12*422+G12*1755))-((H12*422)+(I12*1755))+((J12*422)+(K12*1209))-((L12*422)+(1209*M12))+(N12*1139)-(O12*1139)</f>
        <v>0</v>
      </c>
      <c r="AD12" s="258"/>
      <c r="AE12" s="258">
        <f t="shared" ref="AE12:AE13" si="2">Z12/12*4</f>
        <v>0</v>
      </c>
      <c r="AF12" s="258">
        <f>SUM(AD12:AE12)</f>
        <v>0</v>
      </c>
      <c r="AG12" s="258">
        <f t="shared" ref="AG12:AG13" si="3">AC12/12*4</f>
        <v>0</v>
      </c>
      <c r="AH12" s="258"/>
      <c r="AI12" s="258">
        <f>Z12</f>
        <v>0</v>
      </c>
      <c r="AJ12" s="258">
        <f>SUM(AH12:AI12)</f>
        <v>0</v>
      </c>
      <c r="AK12" s="258">
        <f>AC12</f>
        <v>0</v>
      </c>
    </row>
    <row r="13" spans="1:37" ht="37.5" hidden="1" customHeight="1" outlineLevel="1">
      <c r="A13" s="217"/>
      <c r="B13" s="209"/>
      <c r="C13" s="201"/>
      <c r="D13" s="199" t="s">
        <v>136</v>
      </c>
      <c r="E13" s="200" t="s">
        <v>50</v>
      </c>
      <c r="F13" s="220"/>
      <c r="G13" s="221"/>
      <c r="H13" s="222"/>
      <c r="I13" s="222"/>
      <c r="J13" s="220"/>
      <c r="K13" s="221"/>
      <c r="L13" s="222"/>
      <c r="M13" s="222"/>
      <c r="N13" s="220"/>
      <c r="O13" s="222"/>
      <c r="P13" s="242"/>
      <c r="Q13" s="59"/>
      <c r="R13" s="59"/>
      <c r="S13" s="59"/>
      <c r="T13" s="59"/>
      <c r="U13" s="59"/>
      <c r="V13" s="59"/>
      <c r="W13" s="59"/>
      <c r="X13" s="223"/>
      <c r="Y13" s="59"/>
      <c r="Z13" s="43">
        <f t="shared" si="0"/>
        <v>0</v>
      </c>
      <c r="AA13" s="59">
        <f t="shared" ref="AA13:AA39" si="4">SUM(Y13:Z13)</f>
        <v>0</v>
      </c>
      <c r="AB13" s="194"/>
      <c r="AC13" s="43">
        <f t="shared" si="1"/>
        <v>0</v>
      </c>
      <c r="AD13" s="59"/>
      <c r="AE13" s="59">
        <f t="shared" si="2"/>
        <v>0</v>
      </c>
      <c r="AF13" s="59">
        <f t="shared" ref="AF13:AF40" si="5">SUM(AD13:AE13)</f>
        <v>0</v>
      </c>
      <c r="AG13" s="59">
        <f t="shared" si="3"/>
        <v>0</v>
      </c>
      <c r="AH13" s="59"/>
      <c r="AI13" s="59">
        <f>Z13</f>
        <v>0</v>
      </c>
      <c r="AJ13" s="59">
        <f t="shared" ref="AJ13:AJ40" si="6">SUM(AH13:AI13)</f>
        <v>0</v>
      </c>
      <c r="AK13" s="59">
        <f>AC13</f>
        <v>0</v>
      </c>
    </row>
    <row r="14" spans="1:37" ht="33" customHeight="1" collapsed="1">
      <c r="A14" s="270" t="s">
        <v>298</v>
      </c>
      <c r="B14" s="271" t="s">
        <v>92</v>
      </c>
      <c r="C14" s="200" t="s">
        <v>124</v>
      </c>
      <c r="D14" s="199" t="s">
        <v>339</v>
      </c>
      <c r="E14" s="200" t="s">
        <v>338</v>
      </c>
      <c r="F14" s="220"/>
      <c r="G14" s="221">
        <v>5</v>
      </c>
      <c r="H14" s="222"/>
      <c r="I14" s="222"/>
      <c r="J14" s="220"/>
      <c r="K14" s="221">
        <v>10</v>
      </c>
      <c r="L14" s="222"/>
      <c r="M14" s="224">
        <v>20</v>
      </c>
      <c r="N14" s="220"/>
      <c r="O14" s="222"/>
      <c r="P14" s="243">
        <v>42248</v>
      </c>
      <c r="Q14" s="59">
        <v>15000</v>
      </c>
      <c r="R14" s="58"/>
      <c r="S14" s="58"/>
      <c r="T14" s="59">
        <f>SUM(Q14:S14)</f>
        <v>15000</v>
      </c>
      <c r="U14" s="59">
        <f>SUM(R14:T14)</f>
        <v>15000</v>
      </c>
      <c r="V14" s="59"/>
      <c r="W14" s="58">
        <v>10000</v>
      </c>
      <c r="X14" s="223" t="s">
        <v>196</v>
      </c>
      <c r="Y14" s="59">
        <v>25382</v>
      </c>
      <c r="Z14" s="43">
        <f t="shared" si="0"/>
        <v>0</v>
      </c>
      <c r="AA14" s="59">
        <f t="shared" si="4"/>
        <v>25382</v>
      </c>
      <c r="AB14" s="194">
        <v>0.45290000000000002</v>
      </c>
      <c r="AC14" s="43">
        <f t="shared" si="1"/>
        <v>-3315</v>
      </c>
      <c r="AD14" s="59">
        <v>8461</v>
      </c>
      <c r="AE14" s="59">
        <f>Z14/12*4</f>
        <v>0</v>
      </c>
      <c r="AF14" s="59">
        <f t="shared" si="5"/>
        <v>8461</v>
      </c>
      <c r="AG14" s="59">
        <f>AC14/12*4</f>
        <v>-1105</v>
      </c>
      <c r="AH14" s="59">
        <v>25382</v>
      </c>
      <c r="AI14" s="59">
        <f>Z14</f>
        <v>0</v>
      </c>
      <c r="AJ14" s="59">
        <f t="shared" si="6"/>
        <v>25382</v>
      </c>
      <c r="AK14" s="59">
        <f>AC14</f>
        <v>-3315</v>
      </c>
    </row>
    <row r="15" spans="1:37" ht="37.5" customHeight="1">
      <c r="A15" s="216" t="s">
        <v>298</v>
      </c>
      <c r="B15" s="208" t="s">
        <v>92</v>
      </c>
      <c r="C15" s="198" t="s">
        <v>328</v>
      </c>
      <c r="D15" s="199" t="s">
        <v>340</v>
      </c>
      <c r="E15" s="200" t="s">
        <v>337</v>
      </c>
      <c r="F15" s="220"/>
      <c r="G15" s="221">
        <v>5</v>
      </c>
      <c r="H15" s="222"/>
      <c r="I15" s="222"/>
      <c r="J15" s="220"/>
      <c r="K15" s="221">
        <v>10</v>
      </c>
      <c r="L15" s="222"/>
      <c r="M15" s="222">
        <v>20</v>
      </c>
      <c r="N15" s="220"/>
      <c r="O15" s="222"/>
      <c r="P15" s="243">
        <v>42248</v>
      </c>
      <c r="Q15" s="58">
        <v>25000</v>
      </c>
      <c r="R15" s="58"/>
      <c r="S15" s="58"/>
      <c r="T15" s="58">
        <v>25000</v>
      </c>
      <c r="U15" s="58">
        <v>25000</v>
      </c>
      <c r="V15" s="58"/>
      <c r="W15" s="58">
        <v>35000</v>
      </c>
      <c r="X15" s="225" t="s">
        <v>196</v>
      </c>
      <c r="Y15" s="58">
        <v>60316</v>
      </c>
      <c r="Z15" s="43">
        <f t="shared" si="0"/>
        <v>0</v>
      </c>
      <c r="AA15" s="59">
        <f t="shared" ref="AA15:AA16" si="7">SUM(Y15:Z15)</f>
        <v>60316</v>
      </c>
      <c r="AB15" s="195">
        <v>1.1407</v>
      </c>
      <c r="AC15" s="43">
        <f t="shared" si="1"/>
        <v>-3315</v>
      </c>
      <c r="AD15" s="58">
        <v>20106</v>
      </c>
      <c r="AE15" s="58">
        <f t="shared" ref="AE15:AE16" si="8">Z15/12*4</f>
        <v>0</v>
      </c>
      <c r="AF15" s="59">
        <f t="shared" si="5"/>
        <v>20106</v>
      </c>
      <c r="AG15" s="59">
        <f t="shared" ref="AG15:AG16" si="9">AC15/12*4</f>
        <v>-1105</v>
      </c>
      <c r="AH15" s="58">
        <v>60316</v>
      </c>
      <c r="AI15" s="59">
        <f t="shared" ref="AI15:AI16" si="10">Z15</f>
        <v>0</v>
      </c>
      <c r="AJ15" s="59">
        <f t="shared" si="6"/>
        <v>60316</v>
      </c>
      <c r="AK15" s="59">
        <f t="shared" ref="AK15:AK16" si="11">AC15</f>
        <v>-3315</v>
      </c>
    </row>
    <row r="16" spans="1:37" ht="30.75" customHeight="1">
      <c r="A16" s="217"/>
      <c r="B16" s="209"/>
      <c r="C16" s="201"/>
      <c r="D16" s="199" t="s">
        <v>341</v>
      </c>
      <c r="E16" s="200" t="s">
        <v>337</v>
      </c>
      <c r="F16" s="220"/>
      <c r="G16" s="221">
        <v>5</v>
      </c>
      <c r="H16" s="222"/>
      <c r="I16" s="222"/>
      <c r="J16" s="220"/>
      <c r="K16" s="221">
        <v>10</v>
      </c>
      <c r="L16" s="222">
        <v>22</v>
      </c>
      <c r="M16" s="222"/>
      <c r="N16" s="220"/>
      <c r="O16" s="222"/>
      <c r="P16" s="243">
        <v>42248</v>
      </c>
      <c r="Q16" s="58">
        <v>7500</v>
      </c>
      <c r="R16" s="58"/>
      <c r="S16" s="58"/>
      <c r="T16" s="58">
        <v>7500</v>
      </c>
      <c r="U16" s="58">
        <v>7500</v>
      </c>
      <c r="V16" s="58"/>
      <c r="W16" s="58">
        <v>0</v>
      </c>
      <c r="X16" s="225" t="s">
        <v>195</v>
      </c>
      <c r="Y16" s="58"/>
      <c r="Z16" s="43">
        <f t="shared" si="0"/>
        <v>2750</v>
      </c>
      <c r="AA16" s="59">
        <f t="shared" si="7"/>
        <v>2750</v>
      </c>
      <c r="AB16" s="195"/>
      <c r="AC16" s="43">
        <f t="shared" si="1"/>
        <v>11581</v>
      </c>
      <c r="AD16" s="58"/>
      <c r="AE16" s="58">
        <f t="shared" si="8"/>
        <v>916.66666666666663</v>
      </c>
      <c r="AF16" s="59">
        <f t="shared" si="5"/>
        <v>916.66666666666663</v>
      </c>
      <c r="AG16" s="59">
        <f t="shared" si="9"/>
        <v>3860.3333333333335</v>
      </c>
      <c r="AH16" s="58"/>
      <c r="AI16" s="59">
        <f t="shared" si="10"/>
        <v>2750</v>
      </c>
      <c r="AJ16" s="59">
        <f t="shared" si="6"/>
        <v>2750</v>
      </c>
      <c r="AK16" s="59">
        <f t="shared" si="11"/>
        <v>11581</v>
      </c>
    </row>
    <row r="17" spans="1:37" ht="29.25" customHeight="1">
      <c r="A17" s="216" t="s">
        <v>298</v>
      </c>
      <c r="B17" s="208" t="s">
        <v>93</v>
      </c>
      <c r="C17" s="198" t="s">
        <v>123</v>
      </c>
      <c r="D17" s="199" t="s">
        <v>342</v>
      </c>
      <c r="E17" s="200" t="s">
        <v>340</v>
      </c>
      <c r="F17" s="220"/>
      <c r="G17" s="221"/>
      <c r="H17" s="222"/>
      <c r="I17" s="222"/>
      <c r="J17" s="220"/>
      <c r="K17" s="221">
        <v>20</v>
      </c>
      <c r="L17" s="222">
        <v>20</v>
      </c>
      <c r="M17" s="222"/>
      <c r="N17" s="220"/>
      <c r="O17" s="222"/>
      <c r="P17" s="243">
        <v>42248</v>
      </c>
      <c r="Q17" s="59">
        <v>1000</v>
      </c>
      <c r="R17" s="58">
        <v>0</v>
      </c>
      <c r="S17" s="58">
        <v>20000</v>
      </c>
      <c r="T17" s="58">
        <f t="shared" ref="T17:T20" si="12">SUM(Q17:S17)</f>
        <v>21000</v>
      </c>
      <c r="U17" s="58">
        <v>21000</v>
      </c>
      <c r="V17" s="58"/>
      <c r="W17" s="58"/>
      <c r="X17" s="225"/>
      <c r="Y17" s="58">
        <v>64099</v>
      </c>
      <c r="Z17" s="43">
        <f t="shared" si="0"/>
        <v>5000</v>
      </c>
      <c r="AA17" s="59">
        <f t="shared" si="4"/>
        <v>69099</v>
      </c>
      <c r="AB17" s="195">
        <v>1.1890000000000001</v>
      </c>
      <c r="AC17" s="43">
        <f t="shared" si="1"/>
        <v>15740</v>
      </c>
      <c r="AD17" s="58">
        <v>21367</v>
      </c>
      <c r="AE17" s="58">
        <f>Z17/12*4</f>
        <v>1666.6666666666667</v>
      </c>
      <c r="AF17" s="59">
        <f t="shared" si="5"/>
        <v>23033.666666666668</v>
      </c>
      <c r="AG17" s="59">
        <f t="shared" ref="AG17:AG40" si="13">AC17/12*4</f>
        <v>5246.666666666667</v>
      </c>
      <c r="AH17" s="58">
        <v>64099</v>
      </c>
      <c r="AI17" s="59">
        <f t="shared" ref="AI17:AI40" si="14">Z17</f>
        <v>5000</v>
      </c>
      <c r="AJ17" s="59">
        <f t="shared" si="6"/>
        <v>69099</v>
      </c>
      <c r="AK17" s="59">
        <f t="shared" ref="AK17:AK40" si="15">AC17</f>
        <v>15740</v>
      </c>
    </row>
    <row r="18" spans="1:37" ht="25.5" customHeight="1">
      <c r="A18" s="217"/>
      <c r="B18" s="209"/>
      <c r="C18" s="201"/>
      <c r="D18" s="199" t="s">
        <v>338</v>
      </c>
      <c r="E18" s="200" t="s">
        <v>343</v>
      </c>
      <c r="F18" s="220"/>
      <c r="G18" s="221">
        <v>10</v>
      </c>
      <c r="H18" s="222"/>
      <c r="I18" s="222">
        <v>6</v>
      </c>
      <c r="J18" s="220"/>
      <c r="K18" s="221"/>
      <c r="L18" s="222"/>
      <c r="M18" s="222">
        <v>12</v>
      </c>
      <c r="N18" s="220"/>
      <c r="O18" s="222"/>
      <c r="P18" s="244"/>
      <c r="Q18" s="59">
        <v>5000</v>
      </c>
      <c r="R18" s="58">
        <v>0</v>
      </c>
      <c r="S18" s="58">
        <v>20000</v>
      </c>
      <c r="T18" s="58">
        <f t="shared" si="12"/>
        <v>25000</v>
      </c>
      <c r="U18" s="58">
        <v>25000</v>
      </c>
      <c r="V18" s="58"/>
      <c r="W18" s="58">
        <v>8000</v>
      </c>
      <c r="X18" s="225" t="s">
        <v>196</v>
      </c>
      <c r="Y18" s="58"/>
      <c r="Z18" s="43">
        <f t="shared" si="0"/>
        <v>-5500</v>
      </c>
      <c r="AA18" s="59">
        <f t="shared" si="4"/>
        <v>-5500</v>
      </c>
      <c r="AB18" s="195"/>
      <c r="AC18" s="43">
        <f t="shared" si="1"/>
        <v>-7488</v>
      </c>
      <c r="AD18" s="58"/>
      <c r="AE18" s="58">
        <f t="shared" ref="AE18:AE40" si="16">Z18/12*4</f>
        <v>-1833.3333333333333</v>
      </c>
      <c r="AF18" s="59">
        <f t="shared" si="5"/>
        <v>-1833.3333333333333</v>
      </c>
      <c r="AG18" s="59">
        <f t="shared" si="13"/>
        <v>-2496</v>
      </c>
      <c r="AH18" s="58"/>
      <c r="AI18" s="59">
        <f t="shared" si="14"/>
        <v>-5500</v>
      </c>
      <c r="AJ18" s="59">
        <f t="shared" si="6"/>
        <v>-5500</v>
      </c>
      <c r="AK18" s="59">
        <f t="shared" si="15"/>
        <v>-7488</v>
      </c>
    </row>
    <row r="19" spans="1:37" ht="25.5" customHeight="1">
      <c r="A19" s="217"/>
      <c r="B19" s="209"/>
      <c r="C19" s="201"/>
      <c r="D19" s="199" t="s">
        <v>338</v>
      </c>
      <c r="E19" s="200" t="s">
        <v>343</v>
      </c>
      <c r="F19" s="220"/>
      <c r="G19" s="221">
        <v>10</v>
      </c>
      <c r="H19" s="222"/>
      <c r="I19" s="222">
        <v>6</v>
      </c>
      <c r="J19" s="220"/>
      <c r="K19" s="221"/>
      <c r="L19" s="222"/>
      <c r="M19" s="222">
        <v>12</v>
      </c>
      <c r="N19" s="220"/>
      <c r="O19" s="222"/>
      <c r="P19" s="244"/>
      <c r="Q19" s="59">
        <v>5000</v>
      </c>
      <c r="R19" s="58">
        <v>0</v>
      </c>
      <c r="S19" s="58">
        <v>20000</v>
      </c>
      <c r="T19" s="58">
        <f t="shared" si="12"/>
        <v>25000</v>
      </c>
      <c r="U19" s="58">
        <v>25000</v>
      </c>
      <c r="V19" s="58"/>
      <c r="W19" s="58">
        <v>8000</v>
      </c>
      <c r="X19" s="225" t="s">
        <v>196</v>
      </c>
      <c r="Y19" s="58"/>
      <c r="Z19" s="43">
        <f t="shared" si="0"/>
        <v>-5500</v>
      </c>
      <c r="AA19" s="59">
        <f t="shared" si="4"/>
        <v>-5500</v>
      </c>
      <c r="AB19" s="195"/>
      <c r="AC19" s="43">
        <f t="shared" si="1"/>
        <v>-7488</v>
      </c>
      <c r="AD19" s="58"/>
      <c r="AE19" s="58">
        <f t="shared" si="16"/>
        <v>-1833.3333333333333</v>
      </c>
      <c r="AF19" s="59">
        <f t="shared" si="5"/>
        <v>-1833.3333333333333</v>
      </c>
      <c r="AG19" s="59">
        <f t="shared" si="13"/>
        <v>-2496</v>
      </c>
      <c r="AH19" s="58"/>
      <c r="AI19" s="59">
        <f t="shared" si="14"/>
        <v>-5500</v>
      </c>
      <c r="AJ19" s="59">
        <f t="shared" si="6"/>
        <v>-5500</v>
      </c>
      <c r="AK19" s="59">
        <f t="shared" si="15"/>
        <v>-7488</v>
      </c>
    </row>
    <row r="20" spans="1:37" ht="25.5" customHeight="1">
      <c r="A20" s="217"/>
      <c r="B20" s="209"/>
      <c r="C20" s="201"/>
      <c r="D20" s="199" t="s">
        <v>95</v>
      </c>
      <c r="E20" s="200" t="s">
        <v>339</v>
      </c>
      <c r="F20" s="220"/>
      <c r="G20" s="221"/>
      <c r="H20" s="222"/>
      <c r="I20" s="222"/>
      <c r="J20" s="220"/>
      <c r="K20" s="221">
        <v>20</v>
      </c>
      <c r="L20" s="222"/>
      <c r="M20" s="222"/>
      <c r="N20" s="220"/>
      <c r="O20" s="222">
        <v>25</v>
      </c>
      <c r="P20" s="243">
        <v>42248</v>
      </c>
      <c r="Q20" s="59">
        <v>12500</v>
      </c>
      <c r="R20" s="58">
        <v>0</v>
      </c>
      <c r="S20" s="58">
        <v>20000</v>
      </c>
      <c r="T20" s="58">
        <f t="shared" si="12"/>
        <v>32500</v>
      </c>
      <c r="U20" s="58">
        <v>32500</v>
      </c>
      <c r="V20" s="58"/>
      <c r="W20" s="58"/>
      <c r="X20" s="225"/>
      <c r="Y20" s="58"/>
      <c r="Z20" s="43">
        <f t="shared" si="0"/>
        <v>4800</v>
      </c>
      <c r="AA20" s="59">
        <f t="shared" si="4"/>
        <v>4800</v>
      </c>
      <c r="AB20" s="195"/>
      <c r="AC20" s="43">
        <f t="shared" si="1"/>
        <v>-4295</v>
      </c>
      <c r="AD20" s="58"/>
      <c r="AE20" s="58">
        <f t="shared" si="16"/>
        <v>1600</v>
      </c>
      <c r="AF20" s="59">
        <f t="shared" si="5"/>
        <v>1600</v>
      </c>
      <c r="AG20" s="59">
        <f t="shared" si="13"/>
        <v>-1431.6666666666667</v>
      </c>
      <c r="AH20" s="58"/>
      <c r="AI20" s="59">
        <f t="shared" si="14"/>
        <v>4800</v>
      </c>
      <c r="AJ20" s="59">
        <f t="shared" si="6"/>
        <v>4800</v>
      </c>
      <c r="AK20" s="59">
        <f t="shared" si="15"/>
        <v>-4295</v>
      </c>
    </row>
    <row r="21" spans="1:37" ht="29.25" customHeight="1">
      <c r="A21" s="216" t="s">
        <v>301</v>
      </c>
      <c r="B21" s="208" t="s">
        <v>58</v>
      </c>
      <c r="C21" s="198" t="s">
        <v>66</v>
      </c>
      <c r="D21" s="199" t="s">
        <v>67</v>
      </c>
      <c r="E21" s="200" t="s">
        <v>50</v>
      </c>
      <c r="F21" s="220"/>
      <c r="G21" s="221"/>
      <c r="H21" s="222"/>
      <c r="I21" s="222"/>
      <c r="J21" s="220"/>
      <c r="K21" s="221"/>
      <c r="L21" s="222"/>
      <c r="M21" s="222"/>
      <c r="N21" s="220"/>
      <c r="O21" s="227"/>
      <c r="P21" s="242"/>
      <c r="Q21" s="59"/>
      <c r="R21" s="59"/>
      <c r="S21" s="59"/>
      <c r="T21" s="59"/>
      <c r="U21" s="59"/>
      <c r="V21" s="59"/>
      <c r="W21" s="59"/>
      <c r="X21" s="223"/>
      <c r="Y21" s="59">
        <v>3859</v>
      </c>
      <c r="Z21" s="43">
        <f t="shared" si="0"/>
        <v>0</v>
      </c>
      <c r="AA21" s="59">
        <f t="shared" si="4"/>
        <v>3859</v>
      </c>
      <c r="AB21" s="194">
        <v>0.1124</v>
      </c>
      <c r="AC21" s="43">
        <f t="shared" si="1"/>
        <v>0</v>
      </c>
      <c r="AD21" s="59">
        <v>1287</v>
      </c>
      <c r="AE21" s="58">
        <f t="shared" si="16"/>
        <v>0</v>
      </c>
      <c r="AF21" s="59">
        <f t="shared" si="5"/>
        <v>1287</v>
      </c>
      <c r="AG21" s="59">
        <f t="shared" si="13"/>
        <v>0</v>
      </c>
      <c r="AH21" s="59">
        <v>3859</v>
      </c>
      <c r="AI21" s="59">
        <f t="shared" si="14"/>
        <v>0</v>
      </c>
      <c r="AJ21" s="59">
        <f t="shared" si="6"/>
        <v>3859</v>
      </c>
      <c r="AK21" s="59">
        <f t="shared" si="15"/>
        <v>0</v>
      </c>
    </row>
    <row r="22" spans="1:37" ht="29.25" hidden="1" customHeight="1" outlineLevel="1">
      <c r="A22" s="217"/>
      <c r="B22" s="209"/>
      <c r="C22" s="201"/>
      <c r="D22" s="199" t="s">
        <v>68</v>
      </c>
      <c r="E22" s="200" t="s">
        <v>50</v>
      </c>
      <c r="F22" s="220"/>
      <c r="G22" s="221"/>
      <c r="H22" s="222"/>
      <c r="I22" s="222"/>
      <c r="J22" s="220"/>
      <c r="K22" s="221"/>
      <c r="L22" s="222"/>
      <c r="M22" s="222"/>
      <c r="N22" s="220"/>
      <c r="O22" s="222"/>
      <c r="P22" s="242"/>
      <c r="Q22" s="59"/>
      <c r="R22" s="59"/>
      <c r="S22" s="59"/>
      <c r="T22" s="59"/>
      <c r="U22" s="59"/>
      <c r="V22" s="59"/>
      <c r="W22" s="59"/>
      <c r="X22" s="223"/>
      <c r="Y22" s="59"/>
      <c r="Z22" s="43">
        <f t="shared" si="0"/>
        <v>0</v>
      </c>
      <c r="AA22" s="59">
        <f t="shared" si="4"/>
        <v>0</v>
      </c>
      <c r="AB22" s="194"/>
      <c r="AC22" s="43">
        <f t="shared" si="1"/>
        <v>0</v>
      </c>
      <c r="AD22" s="59"/>
      <c r="AE22" s="58">
        <f t="shared" si="16"/>
        <v>0</v>
      </c>
      <c r="AF22" s="59">
        <f t="shared" si="5"/>
        <v>0</v>
      </c>
      <c r="AG22" s="59">
        <f t="shared" si="13"/>
        <v>0</v>
      </c>
      <c r="AH22" s="59"/>
      <c r="AI22" s="59">
        <f t="shared" si="14"/>
        <v>0</v>
      </c>
      <c r="AJ22" s="59">
        <f t="shared" si="6"/>
        <v>0</v>
      </c>
      <c r="AK22" s="59">
        <f t="shared" si="15"/>
        <v>0</v>
      </c>
    </row>
    <row r="23" spans="1:37" ht="29.25" hidden="1" customHeight="1" outlineLevel="1">
      <c r="A23" s="217"/>
      <c r="B23" s="209"/>
      <c r="C23" s="201"/>
      <c r="D23" s="199" t="s">
        <v>69</v>
      </c>
      <c r="E23" s="200" t="s">
        <v>50</v>
      </c>
      <c r="F23" s="220"/>
      <c r="G23" s="221"/>
      <c r="H23" s="222"/>
      <c r="I23" s="222"/>
      <c r="J23" s="220"/>
      <c r="K23" s="221"/>
      <c r="L23" s="222"/>
      <c r="M23" s="222"/>
      <c r="N23" s="220"/>
      <c r="O23" s="222"/>
      <c r="P23" s="242"/>
      <c r="Q23" s="59"/>
      <c r="R23" s="59"/>
      <c r="S23" s="59"/>
      <c r="T23" s="59"/>
      <c r="U23" s="59"/>
      <c r="V23" s="59"/>
      <c r="W23" s="59"/>
      <c r="X23" s="223"/>
      <c r="Y23" s="59"/>
      <c r="Z23" s="43">
        <f t="shared" si="0"/>
        <v>0</v>
      </c>
      <c r="AA23" s="59">
        <f t="shared" si="4"/>
        <v>0</v>
      </c>
      <c r="AB23" s="194"/>
      <c r="AC23" s="43">
        <f t="shared" si="1"/>
        <v>0</v>
      </c>
      <c r="AD23" s="59"/>
      <c r="AE23" s="58">
        <f t="shared" si="16"/>
        <v>0</v>
      </c>
      <c r="AF23" s="59">
        <f t="shared" si="5"/>
        <v>0</v>
      </c>
      <c r="AG23" s="59">
        <f t="shared" si="13"/>
        <v>0</v>
      </c>
      <c r="AH23" s="59"/>
      <c r="AI23" s="59">
        <f t="shared" si="14"/>
        <v>0</v>
      </c>
      <c r="AJ23" s="59">
        <f t="shared" si="6"/>
        <v>0</v>
      </c>
      <c r="AK23" s="59">
        <f t="shared" si="15"/>
        <v>0</v>
      </c>
    </row>
    <row r="24" spans="1:37" ht="27.75" customHeight="1" collapsed="1">
      <c r="A24" s="217"/>
      <c r="B24" s="209"/>
      <c r="C24" s="201"/>
      <c r="D24" s="199" t="s">
        <v>187</v>
      </c>
      <c r="E24" s="200" t="s">
        <v>70</v>
      </c>
      <c r="F24" s="220"/>
      <c r="G24" s="221">
        <v>10</v>
      </c>
      <c r="H24" s="222"/>
      <c r="I24" s="222">
        <v>5</v>
      </c>
      <c r="J24" s="220"/>
      <c r="K24" s="221"/>
      <c r="L24" s="222"/>
      <c r="M24" s="222">
        <v>10</v>
      </c>
      <c r="N24" s="220"/>
      <c r="O24" s="222"/>
      <c r="P24" s="243">
        <v>42248</v>
      </c>
      <c r="Q24" s="59">
        <v>7500</v>
      </c>
      <c r="R24" s="59"/>
      <c r="S24" s="58">
        <v>50000</v>
      </c>
      <c r="T24" s="59">
        <v>57500</v>
      </c>
      <c r="U24" s="59">
        <v>57500</v>
      </c>
      <c r="V24" s="59"/>
      <c r="W24" s="59">
        <v>10000</v>
      </c>
      <c r="X24" s="223" t="s">
        <v>196</v>
      </c>
      <c r="Y24" s="59"/>
      <c r="Z24" s="43">
        <f t="shared" si="0"/>
        <v>0</v>
      </c>
      <c r="AA24" s="59">
        <f t="shared" si="4"/>
        <v>0</v>
      </c>
      <c r="AB24" s="194"/>
      <c r="AC24" s="43">
        <f t="shared" si="1"/>
        <v>-3315</v>
      </c>
      <c r="AD24" s="59"/>
      <c r="AE24" s="58">
        <f t="shared" si="16"/>
        <v>0</v>
      </c>
      <c r="AF24" s="59">
        <f t="shared" si="5"/>
        <v>0</v>
      </c>
      <c r="AG24" s="59">
        <f t="shared" si="13"/>
        <v>-1105</v>
      </c>
      <c r="AH24" s="59"/>
      <c r="AI24" s="59">
        <f t="shared" si="14"/>
        <v>0</v>
      </c>
      <c r="AJ24" s="59">
        <f t="shared" si="6"/>
        <v>0</v>
      </c>
      <c r="AK24" s="59">
        <f t="shared" si="15"/>
        <v>-3315</v>
      </c>
    </row>
    <row r="25" spans="1:37" ht="30" hidden="1" customHeight="1" outlineLevel="1">
      <c r="A25" s="217"/>
      <c r="B25" s="209"/>
      <c r="C25" s="201"/>
      <c r="D25" s="199" t="s">
        <v>71</v>
      </c>
      <c r="E25" s="200" t="s">
        <v>50</v>
      </c>
      <c r="F25" s="220"/>
      <c r="G25" s="221"/>
      <c r="H25" s="222"/>
      <c r="I25" s="222"/>
      <c r="J25" s="220"/>
      <c r="K25" s="221"/>
      <c r="L25" s="222"/>
      <c r="M25" s="222"/>
      <c r="N25" s="220"/>
      <c r="O25" s="222"/>
      <c r="P25" s="242"/>
      <c r="Q25" s="59"/>
      <c r="R25" s="59"/>
      <c r="S25" s="58"/>
      <c r="T25" s="59"/>
      <c r="U25" s="59"/>
      <c r="V25" s="59"/>
      <c r="W25" s="59"/>
      <c r="X25" s="223"/>
      <c r="Y25" s="59"/>
      <c r="Z25" s="43">
        <f t="shared" si="0"/>
        <v>0</v>
      </c>
      <c r="AA25" s="59">
        <f t="shared" si="4"/>
        <v>0</v>
      </c>
      <c r="AB25" s="194"/>
      <c r="AC25" s="43">
        <f t="shared" si="1"/>
        <v>0</v>
      </c>
      <c r="AD25" s="59"/>
      <c r="AE25" s="58">
        <f t="shared" si="16"/>
        <v>0</v>
      </c>
      <c r="AF25" s="59">
        <f t="shared" si="5"/>
        <v>0</v>
      </c>
      <c r="AG25" s="59">
        <f t="shared" si="13"/>
        <v>0</v>
      </c>
      <c r="AH25" s="59"/>
      <c r="AI25" s="59">
        <f t="shared" si="14"/>
        <v>0</v>
      </c>
      <c r="AJ25" s="59">
        <f t="shared" si="6"/>
        <v>0</v>
      </c>
      <c r="AK25" s="59">
        <f t="shared" si="15"/>
        <v>0</v>
      </c>
    </row>
    <row r="26" spans="1:37" ht="30" hidden="1" customHeight="1" outlineLevel="1">
      <c r="A26" s="217"/>
      <c r="B26" s="209"/>
      <c r="C26" s="201"/>
      <c r="D26" s="199" t="s">
        <v>72</v>
      </c>
      <c r="E26" s="200" t="s">
        <v>50</v>
      </c>
      <c r="F26" s="220"/>
      <c r="G26" s="221"/>
      <c r="H26" s="222"/>
      <c r="I26" s="222"/>
      <c r="J26" s="220"/>
      <c r="K26" s="221"/>
      <c r="L26" s="222"/>
      <c r="M26" s="222"/>
      <c r="N26" s="220"/>
      <c r="O26" s="222"/>
      <c r="P26" s="242"/>
      <c r="Q26" s="59"/>
      <c r="R26" s="59"/>
      <c r="S26" s="58"/>
      <c r="T26" s="59"/>
      <c r="U26" s="59"/>
      <c r="V26" s="59"/>
      <c r="W26" s="59"/>
      <c r="X26" s="223"/>
      <c r="Y26" s="59"/>
      <c r="Z26" s="43">
        <f t="shared" si="0"/>
        <v>0</v>
      </c>
      <c r="AA26" s="59">
        <f t="shared" si="4"/>
        <v>0</v>
      </c>
      <c r="AB26" s="194"/>
      <c r="AC26" s="43">
        <f t="shared" si="1"/>
        <v>0</v>
      </c>
      <c r="AD26" s="59"/>
      <c r="AE26" s="58">
        <f t="shared" si="16"/>
        <v>0</v>
      </c>
      <c r="AF26" s="59">
        <f t="shared" si="5"/>
        <v>0</v>
      </c>
      <c r="AG26" s="59">
        <f t="shared" si="13"/>
        <v>0</v>
      </c>
      <c r="AH26" s="59"/>
      <c r="AI26" s="59">
        <f t="shared" si="14"/>
        <v>0</v>
      </c>
      <c r="AJ26" s="59">
        <f t="shared" si="6"/>
        <v>0</v>
      </c>
      <c r="AK26" s="59">
        <f t="shared" si="15"/>
        <v>0</v>
      </c>
    </row>
    <row r="27" spans="1:37" ht="30" hidden="1" customHeight="1" outlineLevel="1">
      <c r="A27" s="217"/>
      <c r="B27" s="209"/>
      <c r="C27" s="201"/>
      <c r="D27" s="199" t="s">
        <v>73</v>
      </c>
      <c r="E27" s="200" t="s">
        <v>50</v>
      </c>
      <c r="F27" s="220"/>
      <c r="G27" s="221"/>
      <c r="H27" s="222"/>
      <c r="I27" s="222"/>
      <c r="J27" s="220"/>
      <c r="K27" s="221"/>
      <c r="L27" s="222"/>
      <c r="M27" s="222"/>
      <c r="N27" s="220"/>
      <c r="O27" s="222"/>
      <c r="P27" s="242"/>
      <c r="Q27" s="59"/>
      <c r="R27" s="59"/>
      <c r="S27" s="58"/>
      <c r="T27" s="59"/>
      <c r="U27" s="59"/>
      <c r="V27" s="59"/>
      <c r="W27" s="59"/>
      <c r="X27" s="223"/>
      <c r="Y27" s="59"/>
      <c r="Z27" s="43">
        <f t="shared" si="0"/>
        <v>0</v>
      </c>
      <c r="AA27" s="59">
        <f t="shared" si="4"/>
        <v>0</v>
      </c>
      <c r="AB27" s="194"/>
      <c r="AC27" s="43">
        <f t="shared" si="1"/>
        <v>0</v>
      </c>
      <c r="AD27" s="59"/>
      <c r="AE27" s="58">
        <f t="shared" si="16"/>
        <v>0</v>
      </c>
      <c r="AF27" s="59">
        <f t="shared" si="5"/>
        <v>0</v>
      </c>
      <c r="AG27" s="59">
        <f t="shared" si="13"/>
        <v>0</v>
      </c>
      <c r="AH27" s="59"/>
      <c r="AI27" s="59">
        <f t="shared" si="14"/>
        <v>0</v>
      </c>
      <c r="AJ27" s="59">
        <f t="shared" si="6"/>
        <v>0</v>
      </c>
      <c r="AK27" s="59">
        <f t="shared" si="15"/>
        <v>0</v>
      </c>
    </row>
    <row r="28" spans="1:37" ht="30" hidden="1" customHeight="1" outlineLevel="1">
      <c r="A28" s="217"/>
      <c r="B28" s="209"/>
      <c r="C28" s="201"/>
      <c r="D28" s="199" t="s">
        <v>74</v>
      </c>
      <c r="E28" s="200" t="s">
        <v>50</v>
      </c>
      <c r="F28" s="220"/>
      <c r="G28" s="221"/>
      <c r="H28" s="222"/>
      <c r="I28" s="222"/>
      <c r="J28" s="220"/>
      <c r="K28" s="221"/>
      <c r="L28" s="222"/>
      <c r="M28" s="222"/>
      <c r="N28" s="220"/>
      <c r="O28" s="222"/>
      <c r="P28" s="242"/>
      <c r="Q28" s="59"/>
      <c r="R28" s="59"/>
      <c r="S28" s="58"/>
      <c r="T28" s="59"/>
      <c r="U28" s="59"/>
      <c r="V28" s="59"/>
      <c r="W28" s="59"/>
      <c r="X28" s="223"/>
      <c r="Y28" s="59"/>
      <c r="Z28" s="43">
        <f t="shared" si="0"/>
        <v>0</v>
      </c>
      <c r="AA28" s="59">
        <f t="shared" si="4"/>
        <v>0</v>
      </c>
      <c r="AB28" s="194"/>
      <c r="AC28" s="43">
        <f t="shared" si="1"/>
        <v>0</v>
      </c>
      <c r="AD28" s="59"/>
      <c r="AE28" s="58">
        <f t="shared" si="16"/>
        <v>0</v>
      </c>
      <c r="AF28" s="59">
        <f t="shared" si="5"/>
        <v>0</v>
      </c>
      <c r="AG28" s="59">
        <f t="shared" si="13"/>
        <v>0</v>
      </c>
      <c r="AH28" s="59"/>
      <c r="AI28" s="59">
        <f t="shared" si="14"/>
        <v>0</v>
      </c>
      <c r="AJ28" s="59">
        <f t="shared" si="6"/>
        <v>0</v>
      </c>
      <c r="AK28" s="59">
        <f t="shared" si="15"/>
        <v>0</v>
      </c>
    </row>
    <row r="29" spans="1:37" ht="30" hidden="1" customHeight="1" outlineLevel="1">
      <c r="A29" s="217"/>
      <c r="B29" s="209"/>
      <c r="C29" s="201"/>
      <c r="D29" s="199" t="s">
        <v>75</v>
      </c>
      <c r="E29" s="200" t="s">
        <v>50</v>
      </c>
      <c r="F29" s="220"/>
      <c r="G29" s="221"/>
      <c r="H29" s="222"/>
      <c r="I29" s="222"/>
      <c r="J29" s="220"/>
      <c r="K29" s="221"/>
      <c r="L29" s="222"/>
      <c r="M29" s="222"/>
      <c r="N29" s="220"/>
      <c r="O29" s="222"/>
      <c r="P29" s="242"/>
      <c r="Q29" s="59"/>
      <c r="R29" s="59"/>
      <c r="S29" s="58"/>
      <c r="T29" s="59"/>
      <c r="U29" s="59"/>
      <c r="V29" s="59"/>
      <c r="W29" s="59"/>
      <c r="X29" s="223"/>
      <c r="Y29" s="59"/>
      <c r="Z29" s="43">
        <f t="shared" si="0"/>
        <v>0</v>
      </c>
      <c r="AA29" s="59">
        <f t="shared" si="4"/>
        <v>0</v>
      </c>
      <c r="AB29" s="194"/>
      <c r="AC29" s="43">
        <f t="shared" si="1"/>
        <v>0</v>
      </c>
      <c r="AD29" s="59"/>
      <c r="AE29" s="58">
        <f t="shared" si="16"/>
        <v>0</v>
      </c>
      <c r="AF29" s="59">
        <f t="shared" si="5"/>
        <v>0</v>
      </c>
      <c r="AG29" s="59">
        <f t="shared" si="13"/>
        <v>0</v>
      </c>
      <c r="AH29" s="59"/>
      <c r="AI29" s="59">
        <f t="shared" si="14"/>
        <v>0</v>
      </c>
      <c r="AJ29" s="59">
        <f t="shared" si="6"/>
        <v>0</v>
      </c>
      <c r="AK29" s="59">
        <f t="shared" si="15"/>
        <v>0</v>
      </c>
    </row>
    <row r="30" spans="1:37" ht="30" hidden="1" customHeight="1" outlineLevel="1">
      <c r="A30" s="217"/>
      <c r="B30" s="209"/>
      <c r="C30" s="201"/>
      <c r="D30" s="199" t="s">
        <v>76</v>
      </c>
      <c r="E30" s="200" t="s">
        <v>50</v>
      </c>
      <c r="F30" s="220"/>
      <c r="G30" s="221"/>
      <c r="H30" s="222"/>
      <c r="I30" s="222"/>
      <c r="J30" s="220"/>
      <c r="K30" s="221"/>
      <c r="L30" s="222"/>
      <c r="M30" s="222"/>
      <c r="N30" s="220"/>
      <c r="O30" s="222"/>
      <c r="P30" s="242"/>
      <c r="Q30" s="59"/>
      <c r="R30" s="59"/>
      <c r="S30" s="58"/>
      <c r="T30" s="59"/>
      <c r="U30" s="59"/>
      <c r="V30" s="59"/>
      <c r="W30" s="59"/>
      <c r="X30" s="223"/>
      <c r="Y30" s="59"/>
      <c r="Z30" s="43">
        <f t="shared" si="0"/>
        <v>0</v>
      </c>
      <c r="AA30" s="59">
        <f t="shared" si="4"/>
        <v>0</v>
      </c>
      <c r="AB30" s="194"/>
      <c r="AC30" s="43">
        <f t="shared" si="1"/>
        <v>0</v>
      </c>
      <c r="AD30" s="59"/>
      <c r="AE30" s="58">
        <f t="shared" si="16"/>
        <v>0</v>
      </c>
      <c r="AF30" s="59">
        <f t="shared" si="5"/>
        <v>0</v>
      </c>
      <c r="AG30" s="59">
        <f t="shared" si="13"/>
        <v>0</v>
      </c>
      <c r="AH30" s="59"/>
      <c r="AI30" s="59">
        <f t="shared" si="14"/>
        <v>0</v>
      </c>
      <c r="AJ30" s="59">
        <f t="shared" si="6"/>
        <v>0</v>
      </c>
      <c r="AK30" s="59">
        <f t="shared" si="15"/>
        <v>0</v>
      </c>
    </row>
    <row r="31" spans="1:37" s="26" customFormat="1" ht="27.75" customHeight="1" collapsed="1">
      <c r="A31" s="216" t="s">
        <v>301</v>
      </c>
      <c r="B31" s="208" t="s">
        <v>58</v>
      </c>
      <c r="C31" s="198" t="s">
        <v>78</v>
      </c>
      <c r="D31" s="199" t="s">
        <v>166</v>
      </c>
      <c r="E31" s="200" t="s">
        <v>50</v>
      </c>
      <c r="F31" s="220"/>
      <c r="G31" s="221"/>
      <c r="H31" s="222"/>
      <c r="I31" s="222"/>
      <c r="J31" s="220"/>
      <c r="K31" s="221"/>
      <c r="L31" s="222"/>
      <c r="M31" s="222"/>
      <c r="N31" s="220"/>
      <c r="O31" s="222"/>
      <c r="P31" s="244"/>
      <c r="Q31" s="59"/>
      <c r="R31" s="58"/>
      <c r="S31" s="58"/>
      <c r="T31" s="58"/>
      <c r="U31" s="58"/>
      <c r="V31" s="58"/>
      <c r="W31" s="58"/>
      <c r="X31" s="225" t="s">
        <v>195</v>
      </c>
      <c r="Y31" s="58">
        <v>2252</v>
      </c>
      <c r="Z31" s="43">
        <f t="shared" si="0"/>
        <v>0</v>
      </c>
      <c r="AA31" s="59">
        <f t="shared" si="4"/>
        <v>2252</v>
      </c>
      <c r="AB31" s="195">
        <v>7.2300000000000003E-2</v>
      </c>
      <c r="AC31" s="43">
        <f t="shared" si="1"/>
        <v>0</v>
      </c>
      <c r="AD31" s="58">
        <v>751</v>
      </c>
      <c r="AE31" s="58">
        <f t="shared" si="16"/>
        <v>0</v>
      </c>
      <c r="AF31" s="59">
        <f t="shared" si="5"/>
        <v>751</v>
      </c>
      <c r="AG31" s="59">
        <f t="shared" si="13"/>
        <v>0</v>
      </c>
      <c r="AH31" s="58">
        <v>2252</v>
      </c>
      <c r="AI31" s="59">
        <f t="shared" si="14"/>
        <v>0</v>
      </c>
      <c r="AJ31" s="59">
        <f t="shared" si="6"/>
        <v>2252</v>
      </c>
      <c r="AK31" s="59">
        <f t="shared" si="15"/>
        <v>0</v>
      </c>
    </row>
    <row r="32" spans="1:37" s="26" customFormat="1" ht="28.5" customHeight="1">
      <c r="A32" s="218"/>
      <c r="B32" s="210"/>
      <c r="C32" s="201"/>
      <c r="D32" s="199" t="s">
        <v>68</v>
      </c>
      <c r="E32" s="200" t="s">
        <v>164</v>
      </c>
      <c r="F32" s="220"/>
      <c r="G32" s="221"/>
      <c r="H32" s="222"/>
      <c r="I32" s="227">
        <v>5</v>
      </c>
      <c r="J32" s="220"/>
      <c r="K32" s="221">
        <v>15</v>
      </c>
      <c r="L32" s="222"/>
      <c r="M32" s="227">
        <v>10</v>
      </c>
      <c r="N32" s="220"/>
      <c r="O32" s="227"/>
      <c r="P32" s="243">
        <v>42248</v>
      </c>
      <c r="Q32" s="59">
        <v>4000</v>
      </c>
      <c r="R32" s="59"/>
      <c r="S32" s="59"/>
      <c r="T32" s="59">
        <v>4000</v>
      </c>
      <c r="U32" s="59">
        <v>4000</v>
      </c>
      <c r="V32" s="59"/>
      <c r="W32" s="59">
        <v>0</v>
      </c>
      <c r="X32" s="223" t="s">
        <v>195</v>
      </c>
      <c r="Y32" s="58"/>
      <c r="Z32" s="43">
        <f t="shared" si="0"/>
        <v>-6875</v>
      </c>
      <c r="AA32" s="59">
        <f t="shared" si="4"/>
        <v>-6875</v>
      </c>
      <c r="AB32" s="195"/>
      <c r="AC32" s="43">
        <f t="shared" si="1"/>
        <v>-2730</v>
      </c>
      <c r="AD32" s="58"/>
      <c r="AE32" s="58">
        <f t="shared" si="16"/>
        <v>-2291.6666666666665</v>
      </c>
      <c r="AF32" s="59">
        <f t="shared" si="5"/>
        <v>-2291.6666666666665</v>
      </c>
      <c r="AG32" s="59">
        <f t="shared" si="13"/>
        <v>-910</v>
      </c>
      <c r="AH32" s="58"/>
      <c r="AI32" s="59">
        <f t="shared" si="14"/>
        <v>-6875</v>
      </c>
      <c r="AJ32" s="59">
        <f t="shared" si="6"/>
        <v>-6875</v>
      </c>
      <c r="AK32" s="59">
        <f t="shared" si="15"/>
        <v>-2730</v>
      </c>
    </row>
    <row r="33" spans="1:37" s="26" customFormat="1" ht="34.5" customHeight="1">
      <c r="A33" s="219" t="s">
        <v>301</v>
      </c>
      <c r="B33" s="208" t="s">
        <v>200</v>
      </c>
      <c r="C33" s="198" t="s">
        <v>204</v>
      </c>
      <c r="D33" s="199" t="s">
        <v>205</v>
      </c>
      <c r="E33" s="200" t="s">
        <v>206</v>
      </c>
      <c r="F33" s="220"/>
      <c r="G33" s="221"/>
      <c r="H33" s="222"/>
      <c r="I33" s="227"/>
      <c r="J33" s="220">
        <v>9</v>
      </c>
      <c r="K33" s="221">
        <v>11</v>
      </c>
      <c r="L33" s="222">
        <v>22</v>
      </c>
      <c r="M33" s="227"/>
      <c r="N33" s="220"/>
      <c r="O33" s="227"/>
      <c r="P33" s="243">
        <v>42248</v>
      </c>
      <c r="Q33" s="59">
        <v>4000</v>
      </c>
      <c r="R33" s="58">
        <v>0</v>
      </c>
      <c r="S33" s="58">
        <v>10000</v>
      </c>
      <c r="T33" s="58">
        <v>14000</v>
      </c>
      <c r="U33" s="58">
        <v>14000</v>
      </c>
      <c r="V33" s="58"/>
      <c r="W33" s="58"/>
      <c r="X33" s="228"/>
      <c r="Y33" s="58">
        <v>126294</v>
      </c>
      <c r="Z33" s="43">
        <f t="shared" si="0"/>
        <v>500</v>
      </c>
      <c r="AA33" s="59">
        <f t="shared" si="4"/>
        <v>126794</v>
      </c>
      <c r="AB33" s="195">
        <v>2.2875000000000001</v>
      </c>
      <c r="AC33" s="43">
        <f t="shared" si="1"/>
        <v>7813</v>
      </c>
      <c r="AD33" s="58">
        <v>42098</v>
      </c>
      <c r="AE33" s="58">
        <f t="shared" si="16"/>
        <v>166.66666666666666</v>
      </c>
      <c r="AF33" s="59">
        <f t="shared" si="5"/>
        <v>42264.666666666664</v>
      </c>
      <c r="AG33" s="59">
        <f t="shared" si="13"/>
        <v>2604.3333333333335</v>
      </c>
      <c r="AH33" s="58">
        <v>126294</v>
      </c>
      <c r="AI33" s="59">
        <f t="shared" si="14"/>
        <v>500</v>
      </c>
      <c r="AJ33" s="59">
        <f t="shared" si="6"/>
        <v>126794</v>
      </c>
      <c r="AK33" s="59">
        <f t="shared" si="15"/>
        <v>7813</v>
      </c>
    </row>
    <row r="34" spans="1:37" s="26" customFormat="1" ht="30" customHeight="1">
      <c r="A34" s="218"/>
      <c r="B34" s="210"/>
      <c r="C34" s="201"/>
      <c r="D34" s="199" t="s">
        <v>207</v>
      </c>
      <c r="E34" s="200" t="s">
        <v>206</v>
      </c>
      <c r="F34" s="220"/>
      <c r="G34" s="221"/>
      <c r="H34" s="222"/>
      <c r="I34" s="227"/>
      <c r="J34" s="220">
        <v>9</v>
      </c>
      <c r="K34" s="221">
        <v>11</v>
      </c>
      <c r="L34" s="222">
        <v>22</v>
      </c>
      <c r="M34" s="227"/>
      <c r="N34" s="220"/>
      <c r="O34" s="227"/>
      <c r="P34" s="243">
        <v>42248</v>
      </c>
      <c r="Q34" s="59">
        <v>4000</v>
      </c>
      <c r="R34" s="58">
        <v>0</v>
      </c>
      <c r="S34" s="58">
        <v>10000</v>
      </c>
      <c r="T34" s="58">
        <v>14000</v>
      </c>
      <c r="U34" s="58">
        <v>14000</v>
      </c>
      <c r="V34" s="58"/>
      <c r="W34" s="58"/>
      <c r="X34" s="228"/>
      <c r="Y34" s="58"/>
      <c r="Z34" s="43">
        <f t="shared" si="0"/>
        <v>500</v>
      </c>
      <c r="AA34" s="59">
        <f t="shared" si="4"/>
        <v>500</v>
      </c>
      <c r="AB34" s="195"/>
      <c r="AC34" s="43">
        <f t="shared" si="1"/>
        <v>7813</v>
      </c>
      <c r="AD34" s="58"/>
      <c r="AE34" s="58">
        <f t="shared" si="16"/>
        <v>166.66666666666666</v>
      </c>
      <c r="AF34" s="59">
        <f t="shared" si="5"/>
        <v>166.66666666666666</v>
      </c>
      <c r="AG34" s="59">
        <f t="shared" si="13"/>
        <v>2604.3333333333335</v>
      </c>
      <c r="AH34" s="58"/>
      <c r="AI34" s="59">
        <f t="shared" si="14"/>
        <v>500</v>
      </c>
      <c r="AJ34" s="59">
        <f t="shared" si="6"/>
        <v>500</v>
      </c>
      <c r="AK34" s="59">
        <f t="shared" si="15"/>
        <v>7813</v>
      </c>
    </row>
    <row r="35" spans="1:37" s="26" customFormat="1" ht="24" customHeight="1">
      <c r="A35" s="216" t="s">
        <v>303</v>
      </c>
      <c r="B35" s="211" t="s">
        <v>54</v>
      </c>
      <c r="C35" s="198" t="s">
        <v>126</v>
      </c>
      <c r="D35" s="205" t="s">
        <v>56</v>
      </c>
      <c r="E35" s="198" t="s">
        <v>50</v>
      </c>
      <c r="F35" s="229"/>
      <c r="G35" s="229"/>
      <c r="H35" s="233"/>
      <c r="I35" s="233"/>
      <c r="J35" s="235"/>
      <c r="K35" s="229"/>
      <c r="L35" s="233"/>
      <c r="M35" s="233"/>
      <c r="N35" s="229"/>
      <c r="O35" s="233"/>
      <c r="P35" s="233"/>
      <c r="Q35" s="104"/>
      <c r="R35" s="104"/>
      <c r="S35" s="104"/>
      <c r="T35" s="104"/>
      <c r="U35" s="104"/>
      <c r="V35" s="104"/>
      <c r="W35" s="104"/>
      <c r="X35" s="230"/>
      <c r="Y35" s="104">
        <v>106153</v>
      </c>
      <c r="Z35" s="43">
        <f t="shared" si="0"/>
        <v>0</v>
      </c>
      <c r="AA35" s="59">
        <f t="shared" si="4"/>
        <v>106153</v>
      </c>
      <c r="AB35" s="196">
        <v>1.9381999999999999</v>
      </c>
      <c r="AC35" s="43">
        <f t="shared" si="1"/>
        <v>0</v>
      </c>
      <c r="AD35" s="104">
        <v>35385</v>
      </c>
      <c r="AE35" s="58">
        <f t="shared" si="16"/>
        <v>0</v>
      </c>
      <c r="AF35" s="59">
        <f t="shared" si="5"/>
        <v>35385</v>
      </c>
      <c r="AG35" s="59">
        <f t="shared" si="13"/>
        <v>0</v>
      </c>
      <c r="AH35" s="104">
        <v>106153</v>
      </c>
      <c r="AI35" s="59">
        <f t="shared" si="14"/>
        <v>0</v>
      </c>
      <c r="AJ35" s="59">
        <f t="shared" si="6"/>
        <v>106153</v>
      </c>
      <c r="AK35" s="59">
        <f t="shared" si="15"/>
        <v>0</v>
      </c>
    </row>
    <row r="36" spans="1:37" s="26" customFormat="1" ht="20.25" hidden="1" customHeight="1" outlineLevel="1">
      <c r="A36" s="217"/>
      <c r="B36" s="212"/>
      <c r="C36" s="201"/>
      <c r="D36" s="205" t="s">
        <v>56</v>
      </c>
      <c r="E36" s="198" t="s">
        <v>50</v>
      </c>
      <c r="F36" s="229"/>
      <c r="G36" s="229"/>
      <c r="H36" s="233"/>
      <c r="I36" s="233"/>
      <c r="J36" s="235"/>
      <c r="K36" s="229"/>
      <c r="L36" s="233"/>
      <c r="M36" s="233"/>
      <c r="N36" s="229"/>
      <c r="O36" s="233"/>
      <c r="P36" s="233"/>
      <c r="Q36" s="104"/>
      <c r="R36" s="104"/>
      <c r="S36" s="104"/>
      <c r="T36" s="104"/>
      <c r="U36" s="104"/>
      <c r="V36" s="104"/>
      <c r="W36" s="104"/>
      <c r="X36" s="230"/>
      <c r="Y36" s="104"/>
      <c r="Z36" s="43">
        <f t="shared" si="0"/>
        <v>0</v>
      </c>
      <c r="AA36" s="59">
        <f t="shared" si="4"/>
        <v>0</v>
      </c>
      <c r="AB36" s="196"/>
      <c r="AC36" s="43">
        <f t="shared" si="1"/>
        <v>0</v>
      </c>
      <c r="AD36" s="104"/>
      <c r="AE36" s="58">
        <f t="shared" si="16"/>
        <v>0</v>
      </c>
      <c r="AF36" s="59">
        <f t="shared" si="5"/>
        <v>0</v>
      </c>
      <c r="AG36" s="59">
        <f t="shared" si="13"/>
        <v>0</v>
      </c>
      <c r="AH36" s="104"/>
      <c r="AI36" s="59">
        <f t="shared" si="14"/>
        <v>0</v>
      </c>
      <c r="AJ36" s="59">
        <f t="shared" si="6"/>
        <v>0</v>
      </c>
      <c r="AK36" s="59">
        <f t="shared" si="15"/>
        <v>0</v>
      </c>
    </row>
    <row r="37" spans="1:37" s="26" customFormat="1" ht="28.5" customHeight="1" collapsed="1">
      <c r="A37" s="217"/>
      <c r="B37" s="212"/>
      <c r="C37" s="201"/>
      <c r="D37" s="205" t="s">
        <v>56</v>
      </c>
      <c r="E37" s="198" t="s">
        <v>173</v>
      </c>
      <c r="F37" s="229"/>
      <c r="G37" s="229"/>
      <c r="H37" s="233"/>
      <c r="I37" s="233"/>
      <c r="J37" s="235"/>
      <c r="K37" s="229">
        <v>20</v>
      </c>
      <c r="L37" s="233">
        <v>22</v>
      </c>
      <c r="M37" s="233"/>
      <c r="N37" s="229"/>
      <c r="O37" s="233"/>
      <c r="P37" s="247">
        <v>42248</v>
      </c>
      <c r="Q37" s="104">
        <v>15000</v>
      </c>
      <c r="R37" s="104"/>
      <c r="S37" s="104">
        <v>30000</v>
      </c>
      <c r="T37" s="104">
        <v>45000</v>
      </c>
      <c r="U37" s="104">
        <v>45000</v>
      </c>
      <c r="V37" s="104"/>
      <c r="W37" s="104"/>
      <c r="X37" s="230"/>
      <c r="Y37" s="104"/>
      <c r="Z37" s="43">
        <f t="shared" si="0"/>
        <v>2750</v>
      </c>
      <c r="AA37" s="59">
        <f t="shared" si="4"/>
        <v>2750</v>
      </c>
      <c r="AB37" s="196"/>
      <c r="AC37" s="43">
        <f t="shared" si="1"/>
        <v>14896</v>
      </c>
      <c r="AD37" s="104"/>
      <c r="AE37" s="58">
        <f t="shared" si="16"/>
        <v>916.66666666666663</v>
      </c>
      <c r="AF37" s="59">
        <f t="shared" si="5"/>
        <v>916.66666666666663</v>
      </c>
      <c r="AG37" s="59">
        <f t="shared" si="13"/>
        <v>4965.333333333333</v>
      </c>
      <c r="AH37" s="104"/>
      <c r="AI37" s="59">
        <f t="shared" si="14"/>
        <v>2750</v>
      </c>
      <c r="AJ37" s="59">
        <f t="shared" si="6"/>
        <v>2750</v>
      </c>
      <c r="AK37" s="59">
        <f t="shared" si="15"/>
        <v>14896</v>
      </c>
    </row>
    <row r="38" spans="1:37" s="26" customFormat="1" ht="20.25" hidden="1" customHeight="1" outlineLevel="1">
      <c r="A38" s="217"/>
      <c r="B38" s="212"/>
      <c r="C38" s="201"/>
      <c r="D38" s="205" t="s">
        <v>49</v>
      </c>
      <c r="E38" s="198" t="s">
        <v>50</v>
      </c>
      <c r="F38" s="229"/>
      <c r="G38" s="229"/>
      <c r="H38" s="233"/>
      <c r="I38" s="233"/>
      <c r="J38" s="235"/>
      <c r="K38" s="229"/>
      <c r="L38" s="233"/>
      <c r="M38" s="233"/>
      <c r="N38" s="229"/>
      <c r="O38" s="233"/>
      <c r="P38" s="233"/>
      <c r="Q38" s="104"/>
      <c r="R38" s="104"/>
      <c r="S38" s="104"/>
      <c r="T38" s="104"/>
      <c r="U38" s="104"/>
      <c r="V38" s="104"/>
      <c r="W38" s="104"/>
      <c r="X38" s="230"/>
      <c r="Y38" s="104"/>
      <c r="Z38" s="43">
        <f t="shared" si="0"/>
        <v>0</v>
      </c>
      <c r="AA38" s="59">
        <f t="shared" si="4"/>
        <v>0</v>
      </c>
      <c r="AB38" s="196"/>
      <c r="AC38" s="43">
        <f t="shared" si="1"/>
        <v>0</v>
      </c>
      <c r="AD38" s="104"/>
      <c r="AE38" s="58">
        <f t="shared" si="16"/>
        <v>0</v>
      </c>
      <c r="AF38" s="59">
        <f t="shared" si="5"/>
        <v>0</v>
      </c>
      <c r="AG38" s="59">
        <f t="shared" si="13"/>
        <v>0</v>
      </c>
      <c r="AH38" s="104"/>
      <c r="AI38" s="59">
        <f t="shared" si="14"/>
        <v>0</v>
      </c>
      <c r="AJ38" s="59">
        <f t="shared" si="6"/>
        <v>0</v>
      </c>
      <c r="AK38" s="59">
        <f t="shared" si="15"/>
        <v>0</v>
      </c>
    </row>
    <row r="39" spans="1:37" s="26" customFormat="1" ht="20.25" hidden="1" customHeight="1" outlineLevel="1">
      <c r="A39" s="217"/>
      <c r="B39" s="212"/>
      <c r="C39" s="201"/>
      <c r="D39" s="205" t="s">
        <v>174</v>
      </c>
      <c r="E39" s="198" t="s">
        <v>50</v>
      </c>
      <c r="F39" s="229"/>
      <c r="G39" s="229"/>
      <c r="H39" s="233"/>
      <c r="I39" s="233"/>
      <c r="J39" s="235"/>
      <c r="K39" s="229"/>
      <c r="L39" s="233"/>
      <c r="M39" s="233"/>
      <c r="N39" s="229"/>
      <c r="O39" s="233"/>
      <c r="P39" s="233"/>
      <c r="Q39" s="104"/>
      <c r="R39" s="104"/>
      <c r="S39" s="104"/>
      <c r="T39" s="104"/>
      <c r="U39" s="104"/>
      <c r="V39" s="104"/>
      <c r="W39" s="104"/>
      <c r="X39" s="230"/>
      <c r="Y39" s="104"/>
      <c r="Z39" s="43">
        <f t="shared" si="0"/>
        <v>0</v>
      </c>
      <c r="AA39" s="59">
        <f t="shared" si="4"/>
        <v>0</v>
      </c>
      <c r="AB39" s="196"/>
      <c r="AC39" s="43">
        <f t="shared" si="1"/>
        <v>0</v>
      </c>
      <c r="AD39" s="104"/>
      <c r="AE39" s="58">
        <f t="shared" si="16"/>
        <v>0</v>
      </c>
      <c r="AF39" s="59">
        <f t="shared" si="5"/>
        <v>0</v>
      </c>
      <c r="AG39" s="59">
        <f t="shared" si="13"/>
        <v>0</v>
      </c>
      <c r="AH39" s="104"/>
      <c r="AI39" s="59">
        <f t="shared" si="14"/>
        <v>0</v>
      </c>
      <c r="AJ39" s="59">
        <f t="shared" si="6"/>
        <v>0</v>
      </c>
      <c r="AK39" s="59">
        <f t="shared" si="15"/>
        <v>0</v>
      </c>
    </row>
    <row r="40" spans="1:37" s="26" customFormat="1" ht="20.25" hidden="1" customHeight="1" outlineLevel="1">
      <c r="A40" s="217"/>
      <c r="B40" s="212"/>
      <c r="C40" s="201"/>
      <c r="D40" s="205" t="s">
        <v>57</v>
      </c>
      <c r="E40" s="198" t="s">
        <v>50</v>
      </c>
      <c r="F40" s="229"/>
      <c r="G40" s="229"/>
      <c r="H40" s="233"/>
      <c r="I40" s="233"/>
      <c r="J40" s="235"/>
      <c r="K40" s="229"/>
      <c r="L40" s="233"/>
      <c r="M40" s="233"/>
      <c r="N40" s="229"/>
      <c r="O40" s="233"/>
      <c r="P40" s="233"/>
      <c r="Q40" s="104"/>
      <c r="R40" s="104"/>
      <c r="S40" s="104"/>
      <c r="T40" s="104"/>
      <c r="U40" s="104"/>
      <c r="V40" s="104"/>
      <c r="W40" s="104"/>
      <c r="X40" s="230"/>
      <c r="Y40" s="104"/>
      <c r="Z40" s="43">
        <f t="shared" si="0"/>
        <v>0</v>
      </c>
      <c r="AA40" s="59">
        <f t="shared" ref="AA40:AA43" si="17">SUM(Y40:Z40)</f>
        <v>0</v>
      </c>
      <c r="AB40" s="196"/>
      <c r="AC40" s="43">
        <f t="shared" si="1"/>
        <v>0</v>
      </c>
      <c r="AD40" s="104"/>
      <c r="AE40" s="58">
        <f t="shared" si="16"/>
        <v>0</v>
      </c>
      <c r="AF40" s="59">
        <f t="shared" si="5"/>
        <v>0</v>
      </c>
      <c r="AG40" s="59">
        <f t="shared" si="13"/>
        <v>0</v>
      </c>
      <c r="AH40" s="104"/>
      <c r="AI40" s="59">
        <f t="shared" si="14"/>
        <v>0</v>
      </c>
      <c r="AJ40" s="59">
        <f t="shared" si="6"/>
        <v>0</v>
      </c>
      <c r="AK40" s="59">
        <f t="shared" si="15"/>
        <v>0</v>
      </c>
    </row>
    <row r="41" spans="1:37" s="26" customFormat="1" ht="30.75" customHeight="1" collapsed="1">
      <c r="A41" s="216" t="s">
        <v>304</v>
      </c>
      <c r="B41" s="211" t="s">
        <v>111</v>
      </c>
      <c r="C41" s="198" t="s">
        <v>134</v>
      </c>
      <c r="D41" s="205" t="s">
        <v>48</v>
      </c>
      <c r="E41" s="198" t="s">
        <v>140</v>
      </c>
      <c r="F41" s="229"/>
      <c r="G41" s="229"/>
      <c r="H41" s="233"/>
      <c r="I41" s="233"/>
      <c r="J41" s="235">
        <v>9</v>
      </c>
      <c r="K41" s="229">
        <v>11</v>
      </c>
      <c r="L41" s="233">
        <v>20</v>
      </c>
      <c r="M41" s="233"/>
      <c r="N41" s="229"/>
      <c r="O41" s="233"/>
      <c r="P41" s="247">
        <v>42248</v>
      </c>
      <c r="Q41" s="104">
        <v>12500</v>
      </c>
      <c r="R41" s="104"/>
      <c r="S41" s="104"/>
      <c r="T41" s="104">
        <v>12500</v>
      </c>
      <c r="U41" s="104">
        <v>12500</v>
      </c>
      <c r="V41" s="104"/>
      <c r="W41" s="104"/>
      <c r="X41" s="230"/>
      <c r="Y41" s="104">
        <v>0</v>
      </c>
      <c r="Z41" s="43">
        <f t="shared" ref="Z41:Z42" si="18">((F41*1125+G41*2750))-((H41*1125)+(I41*2750))+((J41*1125)+(K41*1375))-((L41*1125)+(1375*M41))+(N41*908)-(O41*908)</f>
        <v>2750</v>
      </c>
      <c r="AA41" s="59">
        <f t="shared" si="17"/>
        <v>2750</v>
      </c>
      <c r="AB41" s="196">
        <v>0</v>
      </c>
      <c r="AC41" s="43">
        <f t="shared" ref="AC41:AC42" si="19">((F41*422+G41*1755))-((H41*422)+(I41*1755))+((J41*422)+(K41*1209))-((L41*422)+(1209*M41))+(N41*1139)-(O41*1139)</f>
        <v>8657</v>
      </c>
      <c r="AD41" s="104">
        <v>0</v>
      </c>
      <c r="AE41" s="58">
        <f t="shared" ref="AE41:AE42" si="20">Z41/12*4</f>
        <v>916.66666666666663</v>
      </c>
      <c r="AF41" s="59">
        <f t="shared" ref="AF41:AF42" si="21">SUM(AD41:AE41)</f>
        <v>916.66666666666663</v>
      </c>
      <c r="AG41" s="59">
        <f t="shared" ref="AG41:AG42" si="22">AC41/12*4</f>
        <v>2885.6666666666665</v>
      </c>
      <c r="AH41" s="104">
        <v>0</v>
      </c>
      <c r="AI41" s="59">
        <f t="shared" ref="AI41:AI42" si="23">Z41</f>
        <v>2750</v>
      </c>
      <c r="AJ41" s="59">
        <f t="shared" ref="AJ41:AJ42" si="24">SUM(AH41:AI41)</f>
        <v>2750</v>
      </c>
      <c r="AK41" s="59">
        <f t="shared" ref="AK41:AK42" si="25">AC41</f>
        <v>8657</v>
      </c>
    </row>
    <row r="42" spans="1:37" s="26" customFormat="1" ht="55.5" hidden="1" customHeight="1" outlineLevel="1">
      <c r="A42" s="217"/>
      <c r="B42" s="213"/>
      <c r="C42" s="201"/>
      <c r="D42" s="205" t="s">
        <v>48</v>
      </c>
      <c r="E42" s="198" t="s">
        <v>194</v>
      </c>
      <c r="F42" s="229"/>
      <c r="G42" s="229"/>
      <c r="H42" s="233"/>
      <c r="I42" s="233"/>
      <c r="J42" s="235"/>
      <c r="K42" s="229"/>
      <c r="L42" s="233"/>
      <c r="M42" s="233"/>
      <c r="N42" s="229"/>
      <c r="O42" s="233"/>
      <c r="P42" s="247"/>
      <c r="Q42" s="104"/>
      <c r="R42" s="104"/>
      <c r="S42" s="104"/>
      <c r="T42" s="104"/>
      <c r="U42" s="104"/>
      <c r="V42" s="104"/>
      <c r="W42" s="104"/>
      <c r="X42" s="230"/>
      <c r="Y42" s="104"/>
      <c r="Z42" s="43">
        <f t="shared" si="18"/>
        <v>0</v>
      </c>
      <c r="AA42" s="59">
        <f t="shared" si="17"/>
        <v>0</v>
      </c>
      <c r="AB42" s="196"/>
      <c r="AC42" s="43">
        <f t="shared" si="19"/>
        <v>0</v>
      </c>
      <c r="AD42" s="104"/>
      <c r="AE42" s="58">
        <f t="shared" si="20"/>
        <v>0</v>
      </c>
      <c r="AF42" s="59">
        <f t="shared" si="21"/>
        <v>0</v>
      </c>
      <c r="AG42" s="59">
        <f t="shared" si="22"/>
        <v>0</v>
      </c>
      <c r="AH42" s="104"/>
      <c r="AI42" s="59">
        <f t="shared" si="23"/>
        <v>0</v>
      </c>
      <c r="AJ42" s="59">
        <f t="shared" si="24"/>
        <v>0</v>
      </c>
      <c r="AK42" s="59">
        <f t="shared" si="25"/>
        <v>0</v>
      </c>
    </row>
    <row r="43" spans="1:37" ht="32.25" customHeight="1" collapsed="1">
      <c r="A43" s="317" t="s">
        <v>353</v>
      </c>
      <c r="B43" s="318"/>
      <c r="C43" s="318"/>
      <c r="D43" s="318"/>
      <c r="E43" s="319" t="s">
        <v>307</v>
      </c>
      <c r="F43" s="18">
        <f t="shared" ref="F43:O43" si="26">SUM(F12:F42)</f>
        <v>0</v>
      </c>
      <c r="G43" s="18">
        <f t="shared" si="26"/>
        <v>45</v>
      </c>
      <c r="H43" s="19">
        <f t="shared" si="26"/>
        <v>0</v>
      </c>
      <c r="I43" s="19">
        <f t="shared" si="26"/>
        <v>22</v>
      </c>
      <c r="J43" s="18">
        <f t="shared" si="26"/>
        <v>27</v>
      </c>
      <c r="K43" s="18">
        <f t="shared" si="26"/>
        <v>138</v>
      </c>
      <c r="L43" s="19">
        <f t="shared" si="26"/>
        <v>128</v>
      </c>
      <c r="M43" s="19">
        <f t="shared" si="26"/>
        <v>84</v>
      </c>
      <c r="N43" s="18">
        <f t="shared" si="26"/>
        <v>0</v>
      </c>
      <c r="O43" s="19">
        <f t="shared" si="26"/>
        <v>25</v>
      </c>
      <c r="P43" s="241"/>
      <c r="Q43" s="44">
        <f>SUM(Q12:Q42)</f>
        <v>118000</v>
      </c>
      <c r="R43" s="44">
        <f>SUM(R12:R42)</f>
        <v>0</v>
      </c>
      <c r="S43" s="44">
        <f>SUM(S12:S42)</f>
        <v>180000</v>
      </c>
      <c r="T43" s="44">
        <f>SUM(Q43:S43)</f>
        <v>298000</v>
      </c>
      <c r="U43" s="44">
        <f>SUM(U12:U42)</f>
        <v>298000</v>
      </c>
      <c r="V43" s="44">
        <f>SUM(V12:V42)</f>
        <v>0</v>
      </c>
      <c r="W43" s="44">
        <f>SUM(W12:W42)</f>
        <v>71000</v>
      </c>
      <c r="X43" s="248"/>
      <c r="Y43" s="44">
        <f>SUM(Y12:Y42)</f>
        <v>388355</v>
      </c>
      <c r="Z43" s="44">
        <f>SUM(Z12:Z42)</f>
        <v>1175</v>
      </c>
      <c r="AA43" s="111">
        <f t="shared" si="17"/>
        <v>389530</v>
      </c>
      <c r="AB43" s="90">
        <f t="shared" ref="AB43:AK43" si="27">SUM(AB12:AB42)</f>
        <v>7.1930000000000005</v>
      </c>
      <c r="AC43" s="44">
        <f t="shared" si="27"/>
        <v>34554</v>
      </c>
      <c r="AD43" s="44">
        <f t="shared" si="27"/>
        <v>129455</v>
      </c>
      <c r="AE43" s="44">
        <f t="shared" si="27"/>
        <v>391.6666666666672</v>
      </c>
      <c r="AF43" s="44">
        <f t="shared" si="27"/>
        <v>129846.66666666667</v>
      </c>
      <c r="AG43" s="44">
        <f t="shared" si="27"/>
        <v>11517.999999999998</v>
      </c>
      <c r="AH43" s="44">
        <f t="shared" si="27"/>
        <v>388355</v>
      </c>
      <c r="AI43" s="44">
        <f t="shared" si="27"/>
        <v>1175</v>
      </c>
      <c r="AJ43" s="44">
        <f t="shared" si="27"/>
        <v>389530</v>
      </c>
      <c r="AK43" s="44">
        <f t="shared" si="27"/>
        <v>34554</v>
      </c>
    </row>
    <row r="44" spans="1:37" ht="20.25" customHeight="1">
      <c r="A44" s="325" t="s">
        <v>354</v>
      </c>
      <c r="B44" s="326"/>
      <c r="C44" s="326"/>
      <c r="D44" s="326"/>
      <c r="E44" s="327"/>
      <c r="F44" s="17" t="s">
        <v>158</v>
      </c>
      <c r="G44" s="17" t="s">
        <v>159</v>
      </c>
      <c r="H44" s="17"/>
      <c r="I44" s="17"/>
      <c r="J44" s="17" t="s">
        <v>158</v>
      </c>
      <c r="K44" s="17" t="s">
        <v>159</v>
      </c>
      <c r="L44" s="17"/>
      <c r="M44" s="17"/>
      <c r="N44" s="17" t="s">
        <v>158</v>
      </c>
      <c r="O44" s="17"/>
      <c r="P44" s="238"/>
      <c r="Q44" s="107"/>
      <c r="R44" s="107"/>
      <c r="S44" s="107"/>
      <c r="T44" s="108"/>
      <c r="U44" s="107"/>
      <c r="V44" s="107"/>
      <c r="W44" s="107"/>
      <c r="X44" s="239"/>
      <c r="Y44" s="107"/>
      <c r="Z44" s="107"/>
      <c r="AA44" s="107"/>
      <c r="AB44" s="93"/>
      <c r="AC44" s="107"/>
      <c r="AD44" s="107"/>
      <c r="AE44" s="107"/>
      <c r="AF44" s="107"/>
      <c r="AG44" s="107"/>
      <c r="AH44" s="107"/>
      <c r="AI44" s="107"/>
      <c r="AJ44" s="107"/>
      <c r="AK44" s="107"/>
    </row>
    <row r="45" spans="1:37" ht="23.25" customHeight="1">
      <c r="A45" s="328"/>
      <c r="B45" s="329"/>
      <c r="C45" s="329"/>
      <c r="D45" s="329"/>
      <c r="E45" s="330"/>
      <c r="F45" s="39">
        <f>F43+G43-H43-I43</f>
        <v>23</v>
      </c>
      <c r="G45" s="39">
        <f>G43-I43</f>
        <v>23</v>
      </c>
      <c r="H45" s="241"/>
      <c r="I45" s="241"/>
      <c r="J45" s="39">
        <f>J43+K43-L43-M43</f>
        <v>-47</v>
      </c>
      <c r="K45" s="39">
        <f>K43-M43</f>
        <v>54</v>
      </c>
      <c r="L45" s="241"/>
      <c r="M45" s="241"/>
      <c r="N45" s="39">
        <f>N43-O43</f>
        <v>-25</v>
      </c>
      <c r="O45" s="241"/>
      <c r="P45" s="238"/>
      <c r="Q45" s="107"/>
      <c r="R45" s="107"/>
      <c r="S45" s="107"/>
      <c r="T45" s="108"/>
      <c r="U45" s="107"/>
      <c r="V45" s="107"/>
      <c r="W45" s="107"/>
      <c r="X45" s="239"/>
      <c r="Y45" s="107"/>
      <c r="Z45" s="107"/>
      <c r="AA45" s="107"/>
      <c r="AB45" s="93"/>
      <c r="AC45" s="107"/>
      <c r="AD45" s="107"/>
      <c r="AE45" s="107"/>
      <c r="AF45" s="107"/>
      <c r="AG45" s="107"/>
      <c r="AH45" s="107"/>
      <c r="AI45" s="107"/>
      <c r="AJ45" s="107"/>
      <c r="AK45" s="107"/>
    </row>
    <row r="46" spans="1:37">
      <c r="Q46" s="107"/>
      <c r="R46" s="107"/>
      <c r="S46" s="107"/>
      <c r="T46" s="108"/>
      <c r="U46" s="107"/>
      <c r="V46" s="107"/>
      <c r="W46" s="107"/>
      <c r="Y46" s="107"/>
      <c r="Z46" s="107"/>
      <c r="AA46" s="107"/>
      <c r="AB46" s="93"/>
      <c r="AC46" s="107"/>
      <c r="AD46" s="107"/>
      <c r="AE46" s="107"/>
      <c r="AF46" s="107"/>
      <c r="AG46" s="107"/>
      <c r="AH46" s="107"/>
      <c r="AI46" s="107"/>
      <c r="AJ46" s="107"/>
      <c r="AK46" s="107"/>
    </row>
    <row r="47" spans="1:37" ht="33.75" customHeight="1">
      <c r="A47" s="320" t="s">
        <v>308</v>
      </c>
      <c r="B47" s="321"/>
      <c r="C47" s="321"/>
      <c r="D47" s="321"/>
      <c r="E47" s="321"/>
      <c r="F47" s="262"/>
      <c r="G47" s="262"/>
      <c r="H47" s="263"/>
      <c r="I47" s="263"/>
      <c r="J47" s="262"/>
      <c r="K47" s="262"/>
      <c r="L47" s="263"/>
      <c r="M47" s="263"/>
      <c r="N47" s="262"/>
      <c r="O47" s="263"/>
      <c r="P47" s="264"/>
      <c r="Q47" s="249"/>
      <c r="R47" s="249"/>
      <c r="S47" s="249"/>
      <c r="T47" s="265"/>
      <c r="U47" s="249"/>
      <c r="V47" s="249"/>
      <c r="W47" s="249"/>
      <c r="X47" s="266"/>
      <c r="Y47" s="250"/>
      <c r="Z47" s="250"/>
      <c r="AA47" s="250"/>
      <c r="AB47" s="250"/>
      <c r="AC47" s="251"/>
      <c r="AD47" s="267"/>
      <c r="AE47" s="268"/>
      <c r="AF47" s="267"/>
      <c r="AG47" s="269"/>
      <c r="AH47" s="267"/>
      <c r="AI47" s="268"/>
      <c r="AJ47" s="277"/>
      <c r="AK47" s="269"/>
    </row>
    <row r="48" spans="1:37" ht="33.75" customHeight="1">
      <c r="A48" s="216" t="s">
        <v>299</v>
      </c>
      <c r="B48" s="208" t="s">
        <v>300</v>
      </c>
      <c r="C48" s="198" t="s">
        <v>208</v>
      </c>
      <c r="D48" s="199" t="s">
        <v>138</v>
      </c>
      <c r="E48" s="200" t="s">
        <v>49</v>
      </c>
      <c r="F48" s="220"/>
      <c r="G48" s="221"/>
      <c r="H48" s="222"/>
      <c r="I48" s="222"/>
      <c r="J48" s="220"/>
      <c r="K48" s="221">
        <v>20</v>
      </c>
      <c r="L48" s="222"/>
      <c r="M48" s="222"/>
      <c r="N48" s="220"/>
      <c r="O48" s="224">
        <v>25</v>
      </c>
      <c r="P48" s="243">
        <v>42248</v>
      </c>
      <c r="Q48" s="59">
        <v>25000</v>
      </c>
      <c r="R48" s="58">
        <v>20000</v>
      </c>
      <c r="S48" s="58">
        <v>50000</v>
      </c>
      <c r="T48" s="58">
        <f t="shared" ref="T48:T49" si="28">SUM(Q48:S48)</f>
        <v>95000</v>
      </c>
      <c r="U48" s="58">
        <v>95000</v>
      </c>
      <c r="V48" s="58"/>
      <c r="W48" s="58"/>
      <c r="X48" s="225"/>
      <c r="Y48" s="58">
        <v>178693</v>
      </c>
      <c r="Z48" s="43">
        <f t="shared" ref="Z48:Z52" si="29">((F48*1125+G48*2750))-((H48*1125)+(I48*2750))+((J48*1125)+(K48*1375))-((L48*1125)+(1375*M48))+(N48*908)-(O48*908)</f>
        <v>4800</v>
      </c>
      <c r="AA48" s="59">
        <f t="shared" ref="AA48:AA111" si="30">SUM(Y48:Z48)</f>
        <v>183493</v>
      </c>
      <c r="AB48" s="195">
        <v>3.2477</v>
      </c>
      <c r="AC48" s="43">
        <f t="shared" ref="AC48:AC52" si="31">((F48*422+G48*1755))-((H48*422)+(I48*1755))+((J48*422)+(K48*1209))-((L48*422)+(1209*M48))+(N48*1139)-(O48*1139)</f>
        <v>-4295</v>
      </c>
      <c r="AD48" s="58">
        <v>59565</v>
      </c>
      <c r="AE48" s="58">
        <f t="shared" ref="AE48:AE52" si="32">Z48/12*4</f>
        <v>1600</v>
      </c>
      <c r="AF48" s="59">
        <f t="shared" ref="AF48:AF78" si="33">SUM(AD48:AE48)</f>
        <v>61165</v>
      </c>
      <c r="AG48" s="59">
        <f t="shared" ref="AG48:AG52" si="34">AC48/12*4</f>
        <v>-1431.6666666666667</v>
      </c>
      <c r="AH48" s="58">
        <v>178693</v>
      </c>
      <c r="AI48" s="59">
        <f t="shared" ref="AI48:AI52" si="35">Z48</f>
        <v>4800</v>
      </c>
      <c r="AJ48" s="59">
        <f t="shared" ref="AJ48:AJ111" si="36">SUM(AH48:AI48)</f>
        <v>183493</v>
      </c>
      <c r="AK48" s="59">
        <f t="shared" ref="AK48:AK52" si="37">AC48</f>
        <v>-4295</v>
      </c>
    </row>
    <row r="49" spans="1:37" ht="29.25" customHeight="1">
      <c r="A49" s="217"/>
      <c r="B49" s="209"/>
      <c r="C49" s="201"/>
      <c r="D49" s="199"/>
      <c r="E49" s="202" t="s">
        <v>210</v>
      </c>
      <c r="F49" s="220"/>
      <c r="G49" s="221"/>
      <c r="H49" s="222"/>
      <c r="I49" s="222"/>
      <c r="J49" s="220"/>
      <c r="K49" s="221">
        <v>10</v>
      </c>
      <c r="L49" s="222"/>
      <c r="M49" s="224"/>
      <c r="N49" s="220"/>
      <c r="O49" s="224"/>
      <c r="P49" s="243">
        <v>42248</v>
      </c>
      <c r="Q49" s="59">
        <v>12500</v>
      </c>
      <c r="R49" s="58"/>
      <c r="S49" s="58"/>
      <c r="T49" s="58">
        <f t="shared" si="28"/>
        <v>12500</v>
      </c>
      <c r="U49" s="58">
        <v>12500</v>
      </c>
      <c r="V49" s="58"/>
      <c r="W49" s="58"/>
      <c r="X49" s="225"/>
      <c r="Y49" s="58"/>
      <c r="Z49" s="43">
        <f t="shared" si="29"/>
        <v>13750</v>
      </c>
      <c r="AA49" s="59">
        <f t="shared" si="30"/>
        <v>13750</v>
      </c>
      <c r="AB49" s="195"/>
      <c r="AC49" s="43">
        <f t="shared" si="31"/>
        <v>12090</v>
      </c>
      <c r="AD49" s="58"/>
      <c r="AE49" s="58">
        <f t="shared" si="32"/>
        <v>4583.333333333333</v>
      </c>
      <c r="AF49" s="59">
        <f t="shared" si="33"/>
        <v>4583.333333333333</v>
      </c>
      <c r="AG49" s="59">
        <f t="shared" si="34"/>
        <v>4030</v>
      </c>
      <c r="AH49" s="58"/>
      <c r="AI49" s="59">
        <f t="shared" si="35"/>
        <v>13750</v>
      </c>
      <c r="AJ49" s="59">
        <f t="shared" si="36"/>
        <v>13750</v>
      </c>
      <c r="AK49" s="59">
        <f t="shared" si="37"/>
        <v>12090</v>
      </c>
    </row>
    <row r="50" spans="1:37" ht="27" customHeight="1">
      <c r="A50" s="217"/>
      <c r="B50" s="209"/>
      <c r="C50" s="198" t="s">
        <v>209</v>
      </c>
      <c r="D50" s="199" t="s">
        <v>139</v>
      </c>
      <c r="E50" s="200" t="s">
        <v>50</v>
      </c>
      <c r="F50" s="220"/>
      <c r="G50" s="221"/>
      <c r="H50" s="222"/>
      <c r="I50" s="222"/>
      <c r="J50" s="220"/>
      <c r="K50" s="221"/>
      <c r="L50" s="222"/>
      <c r="M50" s="222"/>
      <c r="N50" s="220"/>
      <c r="O50" s="222"/>
      <c r="P50" s="243"/>
      <c r="Q50" s="59"/>
      <c r="R50" s="58"/>
      <c r="S50" s="58"/>
      <c r="T50" s="59"/>
      <c r="U50" s="59"/>
      <c r="V50" s="59"/>
      <c r="W50" s="59"/>
      <c r="X50" s="223"/>
      <c r="Y50" s="59"/>
      <c r="Z50" s="43">
        <f t="shared" si="29"/>
        <v>0</v>
      </c>
      <c r="AA50" s="59">
        <f t="shared" si="30"/>
        <v>0</v>
      </c>
      <c r="AB50" s="194"/>
      <c r="AC50" s="43">
        <f t="shared" si="31"/>
        <v>0</v>
      </c>
      <c r="AD50" s="59"/>
      <c r="AE50" s="58">
        <f t="shared" si="32"/>
        <v>0</v>
      </c>
      <c r="AF50" s="59">
        <f t="shared" si="33"/>
        <v>0</v>
      </c>
      <c r="AG50" s="59">
        <f t="shared" si="34"/>
        <v>0</v>
      </c>
      <c r="AH50" s="59"/>
      <c r="AI50" s="59">
        <f t="shared" si="35"/>
        <v>0</v>
      </c>
      <c r="AJ50" s="59">
        <f t="shared" si="36"/>
        <v>0</v>
      </c>
      <c r="AK50" s="59">
        <f t="shared" si="37"/>
        <v>0</v>
      </c>
    </row>
    <row r="51" spans="1:37" ht="30" customHeight="1">
      <c r="A51" s="217"/>
      <c r="B51" s="209"/>
      <c r="C51" s="201"/>
      <c r="D51" s="199" t="s">
        <v>49</v>
      </c>
      <c r="E51" s="200" t="s">
        <v>100</v>
      </c>
      <c r="F51" s="220"/>
      <c r="G51" s="221">
        <v>10</v>
      </c>
      <c r="H51" s="222"/>
      <c r="I51" s="222"/>
      <c r="J51" s="220"/>
      <c r="K51" s="221"/>
      <c r="L51" s="222"/>
      <c r="M51" s="222">
        <v>20</v>
      </c>
      <c r="N51" s="220"/>
      <c r="O51" s="222"/>
      <c r="P51" s="243">
        <v>42248</v>
      </c>
      <c r="Q51" s="59">
        <v>25000</v>
      </c>
      <c r="R51" s="58"/>
      <c r="S51" s="58">
        <v>50000</v>
      </c>
      <c r="T51" s="59">
        <f>SUM(Q51:S51)</f>
        <v>75000</v>
      </c>
      <c r="U51" s="59">
        <v>75000</v>
      </c>
      <c r="V51" s="59"/>
      <c r="W51" s="59">
        <v>20000</v>
      </c>
      <c r="X51" s="223" t="s">
        <v>196</v>
      </c>
      <c r="Y51" s="59"/>
      <c r="Z51" s="43">
        <f t="shared" si="29"/>
        <v>0</v>
      </c>
      <c r="AA51" s="59">
        <f t="shared" si="30"/>
        <v>0</v>
      </c>
      <c r="AB51" s="194"/>
      <c r="AC51" s="43">
        <f t="shared" si="31"/>
        <v>-6630</v>
      </c>
      <c r="AD51" s="59"/>
      <c r="AE51" s="58">
        <f t="shared" si="32"/>
        <v>0</v>
      </c>
      <c r="AF51" s="59">
        <f t="shared" si="33"/>
        <v>0</v>
      </c>
      <c r="AG51" s="59">
        <f t="shared" si="34"/>
        <v>-2210</v>
      </c>
      <c r="AH51" s="59"/>
      <c r="AI51" s="59">
        <f t="shared" si="35"/>
        <v>0</v>
      </c>
      <c r="AJ51" s="59">
        <f t="shared" si="36"/>
        <v>0</v>
      </c>
      <c r="AK51" s="59">
        <f t="shared" si="37"/>
        <v>-6630</v>
      </c>
    </row>
    <row r="52" spans="1:37" ht="44.25" customHeight="1">
      <c r="A52" s="216" t="s">
        <v>301</v>
      </c>
      <c r="B52" s="208" t="s">
        <v>58</v>
      </c>
      <c r="C52" s="198" t="s">
        <v>216</v>
      </c>
      <c r="D52" s="199" t="s">
        <v>60</v>
      </c>
      <c r="E52" s="200" t="s">
        <v>347</v>
      </c>
      <c r="F52" s="220"/>
      <c r="G52" s="221"/>
      <c r="H52" s="222"/>
      <c r="I52" s="222"/>
      <c r="J52" s="220"/>
      <c r="K52" s="221"/>
      <c r="L52" s="222"/>
      <c r="M52" s="222"/>
      <c r="N52" s="220"/>
      <c r="O52" s="222"/>
      <c r="P52" s="243">
        <v>42248</v>
      </c>
      <c r="Q52" s="59">
        <v>25000</v>
      </c>
      <c r="R52" s="59"/>
      <c r="S52" s="58">
        <v>50000</v>
      </c>
      <c r="T52" s="59">
        <f>SUM(Q52:S52)</f>
        <v>75000</v>
      </c>
      <c r="U52" s="59">
        <v>75000</v>
      </c>
      <c r="V52" s="59"/>
      <c r="W52" s="59">
        <v>20000</v>
      </c>
      <c r="X52" s="223" t="s">
        <v>196</v>
      </c>
      <c r="Y52" s="59">
        <v>302479</v>
      </c>
      <c r="Z52" s="43">
        <f t="shared" si="29"/>
        <v>0</v>
      </c>
      <c r="AA52" s="59">
        <f t="shared" si="30"/>
        <v>302479</v>
      </c>
      <c r="AB52" s="194">
        <v>5.6692999999999998</v>
      </c>
      <c r="AC52" s="43">
        <f t="shared" si="31"/>
        <v>0</v>
      </c>
      <c r="AD52" s="59">
        <v>100826</v>
      </c>
      <c r="AE52" s="58">
        <f t="shared" si="32"/>
        <v>0</v>
      </c>
      <c r="AF52" s="59">
        <f t="shared" si="33"/>
        <v>100826</v>
      </c>
      <c r="AG52" s="59">
        <f t="shared" si="34"/>
        <v>0</v>
      </c>
      <c r="AH52" s="59">
        <v>302479</v>
      </c>
      <c r="AI52" s="59">
        <f t="shared" si="35"/>
        <v>0</v>
      </c>
      <c r="AJ52" s="59">
        <f t="shared" si="36"/>
        <v>302479</v>
      </c>
      <c r="AK52" s="59">
        <f t="shared" si="37"/>
        <v>0</v>
      </c>
    </row>
    <row r="53" spans="1:37" ht="70.5" customHeight="1">
      <c r="A53" s="217"/>
      <c r="B53" s="209"/>
      <c r="C53" s="198" t="s">
        <v>59</v>
      </c>
      <c r="D53" s="199"/>
      <c r="E53" s="200" t="s">
        <v>217</v>
      </c>
      <c r="F53" s="220"/>
      <c r="G53" s="221">
        <v>10</v>
      </c>
      <c r="H53" s="222"/>
      <c r="I53" s="222"/>
      <c r="J53" s="220"/>
      <c r="K53" s="221"/>
      <c r="L53" s="222"/>
      <c r="M53" s="222"/>
      <c r="N53" s="220"/>
      <c r="O53" s="222"/>
      <c r="P53" s="245">
        <v>42248</v>
      </c>
      <c r="Q53" s="57"/>
      <c r="R53" s="57"/>
      <c r="S53" s="56"/>
      <c r="T53" s="57"/>
      <c r="U53" s="57"/>
      <c r="V53" s="57"/>
      <c r="W53" s="57"/>
      <c r="X53" s="226"/>
      <c r="Y53" s="59"/>
      <c r="Z53" s="43"/>
      <c r="AA53" s="59">
        <f t="shared" si="30"/>
        <v>0</v>
      </c>
      <c r="AB53" s="194"/>
      <c r="AC53" s="43"/>
      <c r="AD53" s="57"/>
      <c r="AE53" s="56"/>
      <c r="AF53" s="59">
        <f t="shared" si="33"/>
        <v>0</v>
      </c>
      <c r="AG53" s="57"/>
      <c r="AH53" s="57"/>
      <c r="AI53" s="57"/>
      <c r="AJ53" s="59">
        <f t="shared" si="36"/>
        <v>0</v>
      </c>
      <c r="AK53" s="57"/>
    </row>
    <row r="54" spans="1:37" ht="30" customHeight="1">
      <c r="A54" s="217"/>
      <c r="B54" s="209"/>
      <c r="C54" s="201"/>
      <c r="D54" s="199" t="s">
        <v>60</v>
      </c>
      <c r="E54" s="200" t="s">
        <v>185</v>
      </c>
      <c r="F54" s="220"/>
      <c r="G54" s="221">
        <v>10</v>
      </c>
      <c r="H54" s="222"/>
      <c r="I54" s="222"/>
      <c r="J54" s="220"/>
      <c r="K54" s="221"/>
      <c r="L54" s="222"/>
      <c r="M54" s="222"/>
      <c r="N54" s="220"/>
      <c r="O54" s="222">
        <v>25</v>
      </c>
      <c r="P54" s="245">
        <v>42248</v>
      </c>
      <c r="Q54" s="59">
        <v>25000</v>
      </c>
      <c r="R54" s="59"/>
      <c r="S54" s="58">
        <v>50000</v>
      </c>
      <c r="T54" s="59">
        <f>SUM(Q54:S54)</f>
        <v>75000</v>
      </c>
      <c r="U54" s="59">
        <v>75000</v>
      </c>
      <c r="V54" s="59"/>
      <c r="W54" s="59">
        <v>20000</v>
      </c>
      <c r="X54" s="223" t="s">
        <v>196</v>
      </c>
      <c r="Y54" s="59"/>
      <c r="Z54" s="43">
        <f t="shared" ref="Z54:Z115" si="38">((F54*1125+G54*2750))-((H54*1125)+(I54*2750))+((J54*1125)+(K54*1375))-((L54*1125)+(1375*M54))+(N54*908)-(O54*908)</f>
        <v>4800</v>
      </c>
      <c r="AA54" s="59">
        <f t="shared" si="30"/>
        <v>4800</v>
      </c>
      <c r="AB54" s="194"/>
      <c r="AC54" s="43">
        <f t="shared" ref="AC54:AC115" si="39">((F54*422+G54*1755))-((H54*422)+(I54*1755))+((J54*422)+(K54*1209))-((L54*422)+(1209*M54))+(N54*1139)-(O54*1139)</f>
        <v>-10925</v>
      </c>
      <c r="AD54" s="59"/>
      <c r="AE54" s="58">
        <f t="shared" ref="AE54:AE115" si="40">Z54/12*4</f>
        <v>1600</v>
      </c>
      <c r="AF54" s="59">
        <f t="shared" si="33"/>
        <v>1600</v>
      </c>
      <c r="AG54" s="59">
        <f t="shared" ref="AG54:AG115" si="41">AC54/12*4</f>
        <v>-3641.6666666666665</v>
      </c>
      <c r="AH54" s="59"/>
      <c r="AI54" s="59">
        <f t="shared" ref="AI54:AI115" si="42">Z54</f>
        <v>4800</v>
      </c>
      <c r="AJ54" s="59">
        <f t="shared" si="36"/>
        <v>4800</v>
      </c>
      <c r="AK54" s="59">
        <f t="shared" ref="AK54:AK115" si="43">AC54</f>
        <v>-10925</v>
      </c>
    </row>
    <row r="55" spans="1:37" ht="25.5" hidden="1" customHeight="1" outlineLevel="1">
      <c r="A55" s="217"/>
      <c r="B55" s="209"/>
      <c r="C55" s="201"/>
      <c r="D55" s="199" t="s">
        <v>61</v>
      </c>
      <c r="E55" s="200" t="s">
        <v>50</v>
      </c>
      <c r="F55" s="220"/>
      <c r="G55" s="221"/>
      <c r="H55" s="222"/>
      <c r="I55" s="222"/>
      <c r="J55" s="220"/>
      <c r="K55" s="221"/>
      <c r="L55" s="222"/>
      <c r="M55" s="222"/>
      <c r="N55" s="220"/>
      <c r="O55" s="222"/>
      <c r="P55" s="242"/>
      <c r="Q55" s="59"/>
      <c r="R55" s="59"/>
      <c r="S55" s="59"/>
      <c r="T55" s="59"/>
      <c r="U55" s="59"/>
      <c r="V55" s="59"/>
      <c r="W55" s="59"/>
      <c r="X55" s="223"/>
      <c r="Y55" s="59"/>
      <c r="Z55" s="43">
        <f t="shared" si="38"/>
        <v>0</v>
      </c>
      <c r="AA55" s="59">
        <f t="shared" si="30"/>
        <v>0</v>
      </c>
      <c r="AB55" s="194"/>
      <c r="AC55" s="43">
        <f t="shared" si="39"/>
        <v>0</v>
      </c>
      <c r="AD55" s="59"/>
      <c r="AE55" s="58">
        <f t="shared" si="40"/>
        <v>0</v>
      </c>
      <c r="AF55" s="59">
        <f t="shared" si="33"/>
        <v>0</v>
      </c>
      <c r="AG55" s="59">
        <f t="shared" si="41"/>
        <v>0</v>
      </c>
      <c r="AH55" s="59"/>
      <c r="AI55" s="59">
        <f t="shared" si="42"/>
        <v>0</v>
      </c>
      <c r="AJ55" s="59">
        <f t="shared" si="36"/>
        <v>0</v>
      </c>
      <c r="AK55" s="59">
        <f t="shared" si="43"/>
        <v>0</v>
      </c>
    </row>
    <row r="56" spans="1:37" ht="25.5" hidden="1" customHeight="1" outlineLevel="1">
      <c r="A56" s="217"/>
      <c r="B56" s="209"/>
      <c r="C56" s="201"/>
      <c r="D56" s="199" t="s">
        <v>61</v>
      </c>
      <c r="E56" s="200" t="s">
        <v>50</v>
      </c>
      <c r="F56" s="220"/>
      <c r="G56" s="221"/>
      <c r="H56" s="222"/>
      <c r="I56" s="222"/>
      <c r="J56" s="220"/>
      <c r="K56" s="221"/>
      <c r="L56" s="222"/>
      <c r="M56" s="222"/>
      <c r="N56" s="220"/>
      <c r="O56" s="222"/>
      <c r="P56" s="242"/>
      <c r="Q56" s="59"/>
      <c r="R56" s="59"/>
      <c r="S56" s="59"/>
      <c r="T56" s="59"/>
      <c r="U56" s="59"/>
      <c r="V56" s="59"/>
      <c r="W56" s="59"/>
      <c r="X56" s="223"/>
      <c r="Y56" s="59"/>
      <c r="Z56" s="43">
        <f t="shared" si="38"/>
        <v>0</v>
      </c>
      <c r="AA56" s="59">
        <f t="shared" si="30"/>
        <v>0</v>
      </c>
      <c r="AB56" s="194"/>
      <c r="AC56" s="43">
        <f t="shared" si="39"/>
        <v>0</v>
      </c>
      <c r="AD56" s="59"/>
      <c r="AE56" s="58">
        <f t="shared" si="40"/>
        <v>0</v>
      </c>
      <c r="AF56" s="59">
        <f t="shared" si="33"/>
        <v>0</v>
      </c>
      <c r="AG56" s="59">
        <f t="shared" si="41"/>
        <v>0</v>
      </c>
      <c r="AH56" s="59"/>
      <c r="AI56" s="59">
        <f t="shared" si="42"/>
        <v>0</v>
      </c>
      <c r="AJ56" s="59">
        <f t="shared" si="36"/>
        <v>0</v>
      </c>
      <c r="AK56" s="59">
        <f t="shared" si="43"/>
        <v>0</v>
      </c>
    </row>
    <row r="57" spans="1:37" ht="25.5" hidden="1" customHeight="1" outlineLevel="1">
      <c r="A57" s="217"/>
      <c r="B57" s="209"/>
      <c r="C57" s="201"/>
      <c r="D57" s="199" t="s">
        <v>62</v>
      </c>
      <c r="E57" s="200" t="s">
        <v>50</v>
      </c>
      <c r="F57" s="220"/>
      <c r="G57" s="221"/>
      <c r="H57" s="222"/>
      <c r="I57" s="222"/>
      <c r="J57" s="220"/>
      <c r="K57" s="221"/>
      <c r="L57" s="222"/>
      <c r="M57" s="222"/>
      <c r="N57" s="220"/>
      <c r="O57" s="222"/>
      <c r="P57" s="242"/>
      <c r="Q57" s="59"/>
      <c r="R57" s="59"/>
      <c r="S57" s="59"/>
      <c r="T57" s="59"/>
      <c r="U57" s="59"/>
      <c r="V57" s="59"/>
      <c r="W57" s="59"/>
      <c r="X57" s="223"/>
      <c r="Y57" s="59"/>
      <c r="Z57" s="43">
        <f t="shared" si="38"/>
        <v>0</v>
      </c>
      <c r="AA57" s="59">
        <f t="shared" si="30"/>
        <v>0</v>
      </c>
      <c r="AB57" s="194"/>
      <c r="AC57" s="43">
        <f t="shared" si="39"/>
        <v>0</v>
      </c>
      <c r="AD57" s="59"/>
      <c r="AE57" s="58">
        <f t="shared" si="40"/>
        <v>0</v>
      </c>
      <c r="AF57" s="59">
        <f t="shared" si="33"/>
        <v>0</v>
      </c>
      <c r="AG57" s="59">
        <f t="shared" si="41"/>
        <v>0</v>
      </c>
      <c r="AH57" s="59"/>
      <c r="AI57" s="59">
        <f t="shared" si="42"/>
        <v>0</v>
      </c>
      <c r="AJ57" s="59">
        <f t="shared" si="36"/>
        <v>0</v>
      </c>
      <c r="AK57" s="59">
        <f t="shared" si="43"/>
        <v>0</v>
      </c>
    </row>
    <row r="58" spans="1:37" ht="25.5" hidden="1" customHeight="1" outlineLevel="1">
      <c r="A58" s="217"/>
      <c r="B58" s="209"/>
      <c r="C58" s="201"/>
      <c r="D58" s="199" t="s">
        <v>62</v>
      </c>
      <c r="E58" s="200" t="s">
        <v>50</v>
      </c>
      <c r="F58" s="220"/>
      <c r="G58" s="221"/>
      <c r="H58" s="222"/>
      <c r="I58" s="222"/>
      <c r="J58" s="220"/>
      <c r="K58" s="221"/>
      <c r="L58" s="222"/>
      <c r="M58" s="222"/>
      <c r="N58" s="220"/>
      <c r="O58" s="222"/>
      <c r="P58" s="242"/>
      <c r="Q58" s="59"/>
      <c r="R58" s="59"/>
      <c r="S58" s="59"/>
      <c r="T58" s="59"/>
      <c r="U58" s="59"/>
      <c r="V58" s="59"/>
      <c r="W58" s="59"/>
      <c r="X58" s="223"/>
      <c r="Y58" s="59"/>
      <c r="Z58" s="43">
        <f t="shared" si="38"/>
        <v>0</v>
      </c>
      <c r="AA58" s="59">
        <f t="shared" si="30"/>
        <v>0</v>
      </c>
      <c r="AB58" s="194"/>
      <c r="AC58" s="43">
        <f t="shared" si="39"/>
        <v>0</v>
      </c>
      <c r="AD58" s="59"/>
      <c r="AE58" s="58">
        <f t="shared" si="40"/>
        <v>0</v>
      </c>
      <c r="AF58" s="59">
        <f t="shared" si="33"/>
        <v>0</v>
      </c>
      <c r="AG58" s="59">
        <f t="shared" si="41"/>
        <v>0</v>
      </c>
      <c r="AH58" s="59"/>
      <c r="AI58" s="59">
        <f t="shared" si="42"/>
        <v>0</v>
      </c>
      <c r="AJ58" s="59">
        <f t="shared" si="36"/>
        <v>0</v>
      </c>
      <c r="AK58" s="59">
        <f t="shared" si="43"/>
        <v>0</v>
      </c>
    </row>
    <row r="59" spans="1:37" ht="25.5" hidden="1" customHeight="1" outlineLevel="1">
      <c r="A59" s="217"/>
      <c r="B59" s="209"/>
      <c r="C59" s="201"/>
      <c r="D59" s="199" t="s">
        <v>63</v>
      </c>
      <c r="E59" s="200" t="s">
        <v>50</v>
      </c>
      <c r="F59" s="220"/>
      <c r="G59" s="221"/>
      <c r="H59" s="222"/>
      <c r="I59" s="222"/>
      <c r="J59" s="220"/>
      <c r="K59" s="221"/>
      <c r="L59" s="222"/>
      <c r="M59" s="222"/>
      <c r="N59" s="220"/>
      <c r="O59" s="222"/>
      <c r="P59" s="242"/>
      <c r="Q59" s="59"/>
      <c r="R59" s="59"/>
      <c r="S59" s="59"/>
      <c r="T59" s="59"/>
      <c r="U59" s="59"/>
      <c r="V59" s="59"/>
      <c r="W59" s="59"/>
      <c r="X59" s="223"/>
      <c r="Y59" s="59"/>
      <c r="Z59" s="43">
        <f t="shared" si="38"/>
        <v>0</v>
      </c>
      <c r="AA59" s="59">
        <f t="shared" si="30"/>
        <v>0</v>
      </c>
      <c r="AB59" s="194"/>
      <c r="AC59" s="43">
        <f t="shared" si="39"/>
        <v>0</v>
      </c>
      <c r="AD59" s="59"/>
      <c r="AE59" s="58">
        <f t="shared" si="40"/>
        <v>0</v>
      </c>
      <c r="AF59" s="59">
        <f t="shared" si="33"/>
        <v>0</v>
      </c>
      <c r="AG59" s="59">
        <f t="shared" si="41"/>
        <v>0</v>
      </c>
      <c r="AH59" s="59"/>
      <c r="AI59" s="59">
        <f t="shared" si="42"/>
        <v>0</v>
      </c>
      <c r="AJ59" s="59">
        <f t="shared" si="36"/>
        <v>0</v>
      </c>
      <c r="AK59" s="59">
        <f t="shared" si="43"/>
        <v>0</v>
      </c>
    </row>
    <row r="60" spans="1:37" ht="25.5" hidden="1" customHeight="1" outlineLevel="1">
      <c r="A60" s="217"/>
      <c r="B60" s="209"/>
      <c r="C60" s="201"/>
      <c r="D60" s="199" t="s">
        <v>63</v>
      </c>
      <c r="E60" s="200" t="s">
        <v>50</v>
      </c>
      <c r="F60" s="220"/>
      <c r="G60" s="221"/>
      <c r="H60" s="222"/>
      <c r="I60" s="222"/>
      <c r="J60" s="220"/>
      <c r="K60" s="221"/>
      <c r="L60" s="222"/>
      <c r="M60" s="222"/>
      <c r="N60" s="220"/>
      <c r="O60" s="222"/>
      <c r="P60" s="242"/>
      <c r="Q60" s="59"/>
      <c r="R60" s="59"/>
      <c r="S60" s="59"/>
      <c r="T60" s="59"/>
      <c r="U60" s="59"/>
      <c r="V60" s="59"/>
      <c r="W60" s="59"/>
      <c r="X60" s="223"/>
      <c r="Y60" s="59"/>
      <c r="Z60" s="43">
        <f t="shared" si="38"/>
        <v>0</v>
      </c>
      <c r="AA60" s="59">
        <f t="shared" si="30"/>
        <v>0</v>
      </c>
      <c r="AB60" s="194"/>
      <c r="AC60" s="43">
        <f t="shared" si="39"/>
        <v>0</v>
      </c>
      <c r="AD60" s="59"/>
      <c r="AE60" s="58">
        <f t="shared" si="40"/>
        <v>0</v>
      </c>
      <c r="AF60" s="59">
        <f t="shared" si="33"/>
        <v>0</v>
      </c>
      <c r="AG60" s="59">
        <f t="shared" si="41"/>
        <v>0</v>
      </c>
      <c r="AH60" s="59"/>
      <c r="AI60" s="59">
        <f t="shared" si="42"/>
        <v>0</v>
      </c>
      <c r="AJ60" s="59">
        <f t="shared" si="36"/>
        <v>0</v>
      </c>
      <c r="AK60" s="59">
        <f t="shared" si="43"/>
        <v>0</v>
      </c>
    </row>
    <row r="61" spans="1:37" ht="29.25" customHeight="1" collapsed="1">
      <c r="A61" s="216" t="s">
        <v>301</v>
      </c>
      <c r="B61" s="208" t="s">
        <v>77</v>
      </c>
      <c r="C61" s="198" t="s">
        <v>130</v>
      </c>
      <c r="D61" s="199" t="s">
        <v>161</v>
      </c>
      <c r="E61" s="200" t="s">
        <v>188</v>
      </c>
      <c r="F61" s="220"/>
      <c r="G61" s="221">
        <v>5</v>
      </c>
      <c r="H61" s="222"/>
      <c r="I61" s="222"/>
      <c r="J61" s="220"/>
      <c r="K61" s="221">
        <v>12</v>
      </c>
      <c r="L61" s="222"/>
      <c r="M61" s="227">
        <v>17</v>
      </c>
      <c r="N61" s="220"/>
      <c r="O61" s="222"/>
      <c r="P61" s="243">
        <v>42248</v>
      </c>
      <c r="Q61" s="59">
        <v>5000</v>
      </c>
      <c r="R61" s="58"/>
      <c r="S61" s="58">
        <v>40000</v>
      </c>
      <c r="T61" s="58">
        <v>45000</v>
      </c>
      <c r="U61" s="58">
        <v>45000</v>
      </c>
      <c r="V61" s="58"/>
      <c r="W61" s="58">
        <v>10000</v>
      </c>
      <c r="X61" s="225" t="s">
        <v>196</v>
      </c>
      <c r="Y61" s="58">
        <v>101804</v>
      </c>
      <c r="Z61" s="43">
        <f t="shared" si="38"/>
        <v>6875</v>
      </c>
      <c r="AA61" s="59">
        <f t="shared" si="30"/>
        <v>108679</v>
      </c>
      <c r="AB61" s="195">
        <v>1.9663999999999999</v>
      </c>
      <c r="AC61" s="43">
        <f t="shared" si="39"/>
        <v>2730</v>
      </c>
      <c r="AD61" s="58">
        <v>33935</v>
      </c>
      <c r="AE61" s="58">
        <f t="shared" si="40"/>
        <v>2291.6666666666665</v>
      </c>
      <c r="AF61" s="59">
        <f t="shared" si="33"/>
        <v>36226.666666666664</v>
      </c>
      <c r="AG61" s="59">
        <f t="shared" si="41"/>
        <v>910</v>
      </c>
      <c r="AH61" s="58">
        <v>101804</v>
      </c>
      <c r="AI61" s="59">
        <f t="shared" si="42"/>
        <v>6875</v>
      </c>
      <c r="AJ61" s="59">
        <f t="shared" si="36"/>
        <v>108679</v>
      </c>
      <c r="AK61" s="59">
        <f t="shared" si="43"/>
        <v>2730</v>
      </c>
    </row>
    <row r="62" spans="1:37" ht="27.75" customHeight="1">
      <c r="A62" s="217"/>
      <c r="B62" s="209"/>
      <c r="C62" s="201"/>
      <c r="D62" s="199" t="s">
        <v>162</v>
      </c>
      <c r="E62" s="200" t="s">
        <v>188</v>
      </c>
      <c r="F62" s="220"/>
      <c r="G62" s="221">
        <v>4</v>
      </c>
      <c r="H62" s="222"/>
      <c r="I62" s="222"/>
      <c r="J62" s="220"/>
      <c r="K62" s="221">
        <v>9</v>
      </c>
      <c r="L62" s="222"/>
      <c r="M62" s="222">
        <v>13</v>
      </c>
      <c r="N62" s="220"/>
      <c r="O62" s="222"/>
      <c r="P62" s="243">
        <v>42248</v>
      </c>
      <c r="Q62" s="59">
        <v>5000</v>
      </c>
      <c r="R62" s="58"/>
      <c r="S62" s="58">
        <v>40000</v>
      </c>
      <c r="T62" s="58">
        <v>45000</v>
      </c>
      <c r="U62" s="58">
        <v>45000</v>
      </c>
      <c r="V62" s="58"/>
      <c r="W62" s="58">
        <v>10000</v>
      </c>
      <c r="X62" s="225" t="s">
        <v>196</v>
      </c>
      <c r="Y62" s="58"/>
      <c r="Z62" s="43">
        <f t="shared" si="38"/>
        <v>5500</v>
      </c>
      <c r="AA62" s="59">
        <f t="shared" si="30"/>
        <v>5500</v>
      </c>
      <c r="AB62" s="195"/>
      <c r="AC62" s="43">
        <f t="shared" si="39"/>
        <v>2184</v>
      </c>
      <c r="AD62" s="58"/>
      <c r="AE62" s="58">
        <f t="shared" si="40"/>
        <v>1833.3333333333333</v>
      </c>
      <c r="AF62" s="59">
        <f t="shared" si="33"/>
        <v>1833.3333333333333</v>
      </c>
      <c r="AG62" s="59">
        <f t="shared" si="41"/>
        <v>728</v>
      </c>
      <c r="AH62" s="58"/>
      <c r="AI62" s="59">
        <f t="shared" si="42"/>
        <v>5500</v>
      </c>
      <c r="AJ62" s="59">
        <f t="shared" si="36"/>
        <v>5500</v>
      </c>
      <c r="AK62" s="59">
        <f t="shared" si="43"/>
        <v>2184</v>
      </c>
    </row>
    <row r="63" spans="1:37" ht="25.5" customHeight="1">
      <c r="A63" s="217"/>
      <c r="B63" s="209"/>
      <c r="C63" s="201"/>
      <c r="D63" s="199" t="s">
        <v>163</v>
      </c>
      <c r="E63" s="200" t="s">
        <v>164</v>
      </c>
      <c r="F63" s="220"/>
      <c r="G63" s="221"/>
      <c r="H63" s="222"/>
      <c r="I63" s="222"/>
      <c r="J63" s="220"/>
      <c r="K63" s="221">
        <v>20</v>
      </c>
      <c r="L63" s="222"/>
      <c r="M63" s="222">
        <v>13</v>
      </c>
      <c r="N63" s="220"/>
      <c r="O63" s="222">
        <v>7</v>
      </c>
      <c r="P63" s="243">
        <v>42248</v>
      </c>
      <c r="Q63" s="59">
        <v>7500</v>
      </c>
      <c r="R63" s="58"/>
      <c r="S63" s="58">
        <v>20000</v>
      </c>
      <c r="T63" s="58">
        <v>27500</v>
      </c>
      <c r="U63" s="58">
        <v>27500</v>
      </c>
      <c r="V63" s="58"/>
      <c r="W63" s="58"/>
      <c r="X63" s="225"/>
      <c r="Y63" s="58"/>
      <c r="Z63" s="43">
        <f t="shared" si="38"/>
        <v>3269</v>
      </c>
      <c r="AA63" s="59">
        <f t="shared" si="30"/>
        <v>3269</v>
      </c>
      <c r="AB63" s="195"/>
      <c r="AC63" s="43">
        <f t="shared" si="39"/>
        <v>490</v>
      </c>
      <c r="AD63" s="58"/>
      <c r="AE63" s="58">
        <f t="shared" si="40"/>
        <v>1089.6666666666667</v>
      </c>
      <c r="AF63" s="59">
        <f t="shared" si="33"/>
        <v>1089.6666666666667</v>
      </c>
      <c r="AG63" s="59">
        <f t="shared" si="41"/>
        <v>163.33333333333334</v>
      </c>
      <c r="AH63" s="58"/>
      <c r="AI63" s="59">
        <f t="shared" si="42"/>
        <v>3269</v>
      </c>
      <c r="AJ63" s="59">
        <f t="shared" si="36"/>
        <v>3269</v>
      </c>
      <c r="AK63" s="59">
        <f t="shared" si="43"/>
        <v>490</v>
      </c>
    </row>
    <row r="64" spans="1:37" ht="27.75" hidden="1" customHeight="1" outlineLevel="1">
      <c r="A64" s="218"/>
      <c r="B64" s="210"/>
      <c r="C64" s="199"/>
      <c r="D64" s="199" t="s">
        <v>165</v>
      </c>
      <c r="E64" s="200" t="s">
        <v>50</v>
      </c>
      <c r="F64" s="220"/>
      <c r="G64" s="221"/>
      <c r="H64" s="222"/>
      <c r="I64" s="222"/>
      <c r="J64" s="220"/>
      <c r="K64" s="221"/>
      <c r="L64" s="222"/>
      <c r="M64" s="222"/>
      <c r="N64" s="220"/>
      <c r="O64" s="222"/>
      <c r="P64" s="244"/>
      <c r="Q64" s="59"/>
      <c r="R64" s="58"/>
      <c r="S64" s="58"/>
      <c r="T64" s="58"/>
      <c r="U64" s="58"/>
      <c r="V64" s="58"/>
      <c r="W64" s="58"/>
      <c r="X64" s="225"/>
      <c r="Y64" s="58"/>
      <c r="Z64" s="43">
        <f t="shared" si="38"/>
        <v>0</v>
      </c>
      <c r="AA64" s="59">
        <f t="shared" si="30"/>
        <v>0</v>
      </c>
      <c r="AB64" s="195"/>
      <c r="AC64" s="43">
        <f t="shared" si="39"/>
        <v>0</v>
      </c>
      <c r="AD64" s="58"/>
      <c r="AE64" s="58">
        <f t="shared" si="40"/>
        <v>0</v>
      </c>
      <c r="AF64" s="59">
        <f t="shared" si="33"/>
        <v>0</v>
      </c>
      <c r="AG64" s="59">
        <f t="shared" si="41"/>
        <v>0</v>
      </c>
      <c r="AH64" s="58"/>
      <c r="AI64" s="59">
        <f t="shared" si="42"/>
        <v>0</v>
      </c>
      <c r="AJ64" s="59">
        <f t="shared" si="36"/>
        <v>0</v>
      </c>
      <c r="AK64" s="59">
        <f t="shared" si="43"/>
        <v>0</v>
      </c>
    </row>
    <row r="65" spans="1:37" ht="35.25" customHeight="1" collapsed="1">
      <c r="A65" s="216" t="s">
        <v>302</v>
      </c>
      <c r="B65" s="211" t="s">
        <v>143</v>
      </c>
      <c r="C65" s="198" t="s">
        <v>176</v>
      </c>
      <c r="D65" s="198" t="s">
        <v>144</v>
      </c>
      <c r="E65" s="203"/>
      <c r="F65" s="229"/>
      <c r="G65" s="229"/>
      <c r="H65" s="233"/>
      <c r="I65" s="233"/>
      <c r="J65" s="229"/>
      <c r="K65" s="229"/>
      <c r="L65" s="233"/>
      <c r="M65" s="233"/>
      <c r="N65" s="229"/>
      <c r="O65" s="233"/>
      <c r="P65" s="233"/>
      <c r="Q65" s="104"/>
      <c r="R65" s="104"/>
      <c r="S65" s="104"/>
      <c r="T65" s="104"/>
      <c r="U65" s="104"/>
      <c r="V65" s="104"/>
      <c r="W65" s="104"/>
      <c r="X65" s="230"/>
      <c r="Y65" s="104">
        <v>151319</v>
      </c>
      <c r="Z65" s="43">
        <f t="shared" si="38"/>
        <v>0</v>
      </c>
      <c r="AA65" s="59">
        <f t="shared" si="30"/>
        <v>151319</v>
      </c>
      <c r="AB65" s="196">
        <v>2.7894999999999999</v>
      </c>
      <c r="AC65" s="43">
        <f t="shared" si="39"/>
        <v>0</v>
      </c>
      <c r="AD65" s="104">
        <v>50440</v>
      </c>
      <c r="AE65" s="58">
        <f t="shared" si="40"/>
        <v>0</v>
      </c>
      <c r="AF65" s="59">
        <f t="shared" si="33"/>
        <v>50440</v>
      </c>
      <c r="AG65" s="59">
        <f t="shared" si="41"/>
        <v>0</v>
      </c>
      <c r="AH65" s="104">
        <v>151319</v>
      </c>
      <c r="AI65" s="59">
        <f t="shared" si="42"/>
        <v>0</v>
      </c>
      <c r="AJ65" s="59">
        <f t="shared" si="36"/>
        <v>151319</v>
      </c>
      <c r="AK65" s="59">
        <f t="shared" si="43"/>
        <v>0</v>
      </c>
    </row>
    <row r="66" spans="1:37" ht="24" customHeight="1">
      <c r="A66" s="216"/>
      <c r="B66" s="211"/>
      <c r="C66" s="203" t="s">
        <v>145</v>
      </c>
      <c r="D66" s="203" t="s">
        <v>168</v>
      </c>
      <c r="E66" s="204" t="s">
        <v>50</v>
      </c>
      <c r="F66" s="229"/>
      <c r="G66" s="229"/>
      <c r="H66" s="233"/>
      <c r="I66" s="233"/>
      <c r="J66" s="229"/>
      <c r="K66" s="229"/>
      <c r="L66" s="233"/>
      <c r="M66" s="233"/>
      <c r="N66" s="229"/>
      <c r="O66" s="233"/>
      <c r="P66" s="246"/>
      <c r="Q66" s="104">
        <v>0</v>
      </c>
      <c r="R66" s="105"/>
      <c r="S66" s="105"/>
      <c r="T66" s="104"/>
      <c r="U66" s="104"/>
      <c r="V66" s="104"/>
      <c r="W66" s="104"/>
      <c r="X66" s="230"/>
      <c r="Y66" s="104"/>
      <c r="Z66" s="43">
        <f t="shared" si="38"/>
        <v>0</v>
      </c>
      <c r="AA66" s="59">
        <f t="shared" si="30"/>
        <v>0</v>
      </c>
      <c r="AB66" s="196"/>
      <c r="AC66" s="43">
        <f t="shared" si="39"/>
        <v>0</v>
      </c>
      <c r="AD66" s="104"/>
      <c r="AE66" s="58">
        <f t="shared" si="40"/>
        <v>0</v>
      </c>
      <c r="AF66" s="59">
        <f t="shared" si="33"/>
        <v>0</v>
      </c>
      <c r="AG66" s="59">
        <f t="shared" si="41"/>
        <v>0</v>
      </c>
      <c r="AH66" s="104"/>
      <c r="AI66" s="59">
        <f t="shared" si="42"/>
        <v>0</v>
      </c>
      <c r="AJ66" s="59">
        <f t="shared" si="36"/>
        <v>0</v>
      </c>
      <c r="AK66" s="59">
        <f t="shared" si="43"/>
        <v>0</v>
      </c>
    </row>
    <row r="67" spans="1:37" ht="27" customHeight="1">
      <c r="A67" s="216"/>
      <c r="B67" s="211"/>
      <c r="C67" s="203"/>
      <c r="D67" s="203" t="s">
        <v>167</v>
      </c>
      <c r="E67" s="203" t="s">
        <v>189</v>
      </c>
      <c r="F67" s="231"/>
      <c r="G67" s="231"/>
      <c r="H67" s="232"/>
      <c r="I67" s="232"/>
      <c r="J67" s="240"/>
      <c r="K67" s="231">
        <v>20</v>
      </c>
      <c r="L67" s="232"/>
      <c r="M67" s="232">
        <v>11</v>
      </c>
      <c r="N67" s="231"/>
      <c r="O67" s="232">
        <v>9</v>
      </c>
      <c r="P67" s="247">
        <v>42248</v>
      </c>
      <c r="Q67" s="104">
        <v>5000</v>
      </c>
      <c r="R67" s="105"/>
      <c r="S67" s="105"/>
      <c r="T67" s="104">
        <v>5000</v>
      </c>
      <c r="U67" s="104">
        <v>5000</v>
      </c>
      <c r="V67" s="104"/>
      <c r="W67" s="104"/>
      <c r="X67" s="230"/>
      <c r="Y67" s="104"/>
      <c r="Z67" s="43">
        <f t="shared" si="38"/>
        <v>4203</v>
      </c>
      <c r="AA67" s="59">
        <f t="shared" si="30"/>
        <v>4203</v>
      </c>
      <c r="AB67" s="196"/>
      <c r="AC67" s="43">
        <f t="shared" si="39"/>
        <v>630</v>
      </c>
      <c r="AD67" s="104"/>
      <c r="AE67" s="58">
        <f t="shared" si="40"/>
        <v>1401</v>
      </c>
      <c r="AF67" s="59">
        <f t="shared" si="33"/>
        <v>1401</v>
      </c>
      <c r="AG67" s="59">
        <f t="shared" si="41"/>
        <v>210</v>
      </c>
      <c r="AH67" s="104"/>
      <c r="AI67" s="59">
        <f t="shared" si="42"/>
        <v>4203</v>
      </c>
      <c r="AJ67" s="59">
        <f t="shared" si="36"/>
        <v>4203</v>
      </c>
      <c r="AK67" s="59">
        <f t="shared" si="43"/>
        <v>630</v>
      </c>
    </row>
    <row r="68" spans="1:37" ht="29.25" customHeight="1">
      <c r="A68" s="216"/>
      <c r="B68" s="211"/>
      <c r="C68" s="203"/>
      <c r="D68" s="203" t="s">
        <v>169</v>
      </c>
      <c r="E68" s="203" t="s">
        <v>49</v>
      </c>
      <c r="F68" s="229"/>
      <c r="G68" s="229"/>
      <c r="H68" s="233"/>
      <c r="I68" s="233">
        <v>5</v>
      </c>
      <c r="J68" s="229"/>
      <c r="K68" s="229">
        <v>20</v>
      </c>
      <c r="L68" s="233"/>
      <c r="M68" s="233">
        <v>10</v>
      </c>
      <c r="N68" s="229"/>
      <c r="O68" s="233"/>
      <c r="P68" s="247">
        <v>42248</v>
      </c>
      <c r="Q68" s="104">
        <v>5000</v>
      </c>
      <c r="R68" s="105"/>
      <c r="S68" s="105"/>
      <c r="T68" s="104">
        <v>5000</v>
      </c>
      <c r="U68" s="104">
        <v>5000</v>
      </c>
      <c r="V68" s="104"/>
      <c r="W68" s="104"/>
      <c r="X68" s="230" t="s">
        <v>196</v>
      </c>
      <c r="Y68" s="104"/>
      <c r="Z68" s="43">
        <f t="shared" si="38"/>
        <v>0</v>
      </c>
      <c r="AA68" s="59">
        <f t="shared" si="30"/>
        <v>0</v>
      </c>
      <c r="AB68" s="196"/>
      <c r="AC68" s="43">
        <f t="shared" si="39"/>
        <v>3315</v>
      </c>
      <c r="AD68" s="104"/>
      <c r="AE68" s="58">
        <f t="shared" si="40"/>
        <v>0</v>
      </c>
      <c r="AF68" s="59">
        <f t="shared" si="33"/>
        <v>0</v>
      </c>
      <c r="AG68" s="59">
        <f t="shared" si="41"/>
        <v>1105</v>
      </c>
      <c r="AH68" s="104"/>
      <c r="AI68" s="59">
        <f t="shared" si="42"/>
        <v>0</v>
      </c>
      <c r="AJ68" s="59">
        <f t="shared" si="36"/>
        <v>0</v>
      </c>
      <c r="AK68" s="59">
        <f t="shared" si="43"/>
        <v>3315</v>
      </c>
    </row>
    <row r="69" spans="1:37" ht="28.5" customHeight="1">
      <c r="A69" s="216"/>
      <c r="B69" s="211"/>
      <c r="C69" s="203"/>
      <c r="D69" s="198" t="s">
        <v>348</v>
      </c>
      <c r="E69" s="203" t="s">
        <v>170</v>
      </c>
      <c r="F69" s="229"/>
      <c r="G69" s="229"/>
      <c r="H69" s="233"/>
      <c r="I69" s="233">
        <v>5</v>
      </c>
      <c r="J69" s="229"/>
      <c r="K69" s="229">
        <v>10</v>
      </c>
      <c r="L69" s="233"/>
      <c r="M69" s="233">
        <v>10</v>
      </c>
      <c r="N69" s="229"/>
      <c r="O69" s="233"/>
      <c r="P69" s="247">
        <v>42248</v>
      </c>
      <c r="Q69" s="104">
        <v>2500</v>
      </c>
      <c r="R69" s="105"/>
      <c r="S69" s="105">
        <v>20000</v>
      </c>
      <c r="T69" s="104">
        <v>22500</v>
      </c>
      <c r="U69" s="104">
        <v>22500</v>
      </c>
      <c r="V69" s="104"/>
      <c r="W69" s="104"/>
      <c r="X69" s="230" t="s">
        <v>196</v>
      </c>
      <c r="Y69" s="104"/>
      <c r="Z69" s="43">
        <f t="shared" si="38"/>
        <v>-13750</v>
      </c>
      <c r="AA69" s="59">
        <f t="shared" si="30"/>
        <v>-13750</v>
      </c>
      <c r="AB69" s="196"/>
      <c r="AC69" s="43">
        <f t="shared" si="39"/>
        <v>-8775</v>
      </c>
      <c r="AD69" s="104"/>
      <c r="AE69" s="58">
        <f t="shared" si="40"/>
        <v>-4583.333333333333</v>
      </c>
      <c r="AF69" s="59">
        <f t="shared" si="33"/>
        <v>-4583.333333333333</v>
      </c>
      <c r="AG69" s="59">
        <f t="shared" si="41"/>
        <v>-2925</v>
      </c>
      <c r="AH69" s="104"/>
      <c r="AI69" s="59">
        <f t="shared" si="42"/>
        <v>-13750</v>
      </c>
      <c r="AJ69" s="59">
        <f t="shared" si="36"/>
        <v>-13750</v>
      </c>
      <c r="AK69" s="59">
        <f t="shared" si="43"/>
        <v>-8775</v>
      </c>
    </row>
    <row r="70" spans="1:37" ht="30" customHeight="1">
      <c r="A70" s="216"/>
      <c r="B70" s="211"/>
      <c r="C70" s="203" t="s">
        <v>146</v>
      </c>
      <c r="D70" s="198" t="s">
        <v>348</v>
      </c>
      <c r="E70" s="203" t="s">
        <v>100</v>
      </c>
      <c r="F70" s="229"/>
      <c r="G70" s="229">
        <v>10</v>
      </c>
      <c r="H70" s="233"/>
      <c r="I70" s="233">
        <v>5</v>
      </c>
      <c r="J70" s="229"/>
      <c r="K70" s="229"/>
      <c r="L70" s="233"/>
      <c r="M70" s="233">
        <v>10</v>
      </c>
      <c r="N70" s="229"/>
      <c r="O70" s="233"/>
      <c r="P70" s="247">
        <v>42248</v>
      </c>
      <c r="Q70" s="104">
        <v>2500</v>
      </c>
      <c r="R70" s="105"/>
      <c r="S70" s="105"/>
      <c r="T70" s="104">
        <v>2500</v>
      </c>
      <c r="U70" s="104">
        <v>2500</v>
      </c>
      <c r="V70" s="104"/>
      <c r="W70" s="104">
        <v>10000</v>
      </c>
      <c r="X70" s="230" t="s">
        <v>195</v>
      </c>
      <c r="Y70" s="104"/>
      <c r="Z70" s="43">
        <f t="shared" si="38"/>
        <v>0</v>
      </c>
      <c r="AA70" s="59">
        <f t="shared" si="30"/>
        <v>0</v>
      </c>
      <c r="AB70" s="196"/>
      <c r="AC70" s="43">
        <f t="shared" si="39"/>
        <v>-3315</v>
      </c>
      <c r="AD70" s="104"/>
      <c r="AE70" s="58">
        <f t="shared" si="40"/>
        <v>0</v>
      </c>
      <c r="AF70" s="59">
        <f t="shared" si="33"/>
        <v>0</v>
      </c>
      <c r="AG70" s="59">
        <f t="shared" si="41"/>
        <v>-1105</v>
      </c>
      <c r="AH70" s="104"/>
      <c r="AI70" s="59">
        <f t="shared" si="42"/>
        <v>0</v>
      </c>
      <c r="AJ70" s="59">
        <f t="shared" si="36"/>
        <v>0</v>
      </c>
      <c r="AK70" s="59">
        <f t="shared" si="43"/>
        <v>-3315</v>
      </c>
    </row>
    <row r="71" spans="1:37" ht="27.75" customHeight="1">
      <c r="A71" s="216"/>
      <c r="B71" s="211"/>
      <c r="C71" s="203"/>
      <c r="D71" s="198" t="s">
        <v>348</v>
      </c>
      <c r="E71" s="203" t="s">
        <v>100</v>
      </c>
      <c r="F71" s="229"/>
      <c r="G71" s="229">
        <v>10</v>
      </c>
      <c r="H71" s="233"/>
      <c r="I71" s="233">
        <v>5</v>
      </c>
      <c r="J71" s="229"/>
      <c r="K71" s="229"/>
      <c r="L71" s="233"/>
      <c r="M71" s="233">
        <v>10</v>
      </c>
      <c r="N71" s="229"/>
      <c r="O71" s="233"/>
      <c r="P71" s="247">
        <v>42248</v>
      </c>
      <c r="Q71" s="104">
        <v>2500</v>
      </c>
      <c r="R71" s="105"/>
      <c r="S71" s="105"/>
      <c r="T71" s="104">
        <v>2500</v>
      </c>
      <c r="U71" s="104">
        <v>2500</v>
      </c>
      <c r="V71" s="104"/>
      <c r="W71" s="104">
        <v>10000</v>
      </c>
      <c r="X71" s="230" t="s">
        <v>195</v>
      </c>
      <c r="Y71" s="104"/>
      <c r="Z71" s="43">
        <f t="shared" si="38"/>
        <v>0</v>
      </c>
      <c r="AA71" s="59">
        <f t="shared" si="30"/>
        <v>0</v>
      </c>
      <c r="AB71" s="196"/>
      <c r="AC71" s="43">
        <f t="shared" si="39"/>
        <v>-3315</v>
      </c>
      <c r="AD71" s="104"/>
      <c r="AE71" s="58">
        <f t="shared" si="40"/>
        <v>0</v>
      </c>
      <c r="AF71" s="59">
        <f t="shared" si="33"/>
        <v>0</v>
      </c>
      <c r="AG71" s="59">
        <f t="shared" si="41"/>
        <v>-1105</v>
      </c>
      <c r="AH71" s="104"/>
      <c r="AI71" s="59">
        <f t="shared" si="42"/>
        <v>0</v>
      </c>
      <c r="AJ71" s="59">
        <f t="shared" si="36"/>
        <v>0</v>
      </c>
      <c r="AK71" s="59">
        <f t="shared" si="43"/>
        <v>-3315</v>
      </c>
    </row>
    <row r="72" spans="1:37" ht="26.25" customHeight="1">
      <c r="A72" s="216"/>
      <c r="B72" s="211"/>
      <c r="C72" s="203"/>
      <c r="D72" s="203"/>
      <c r="E72" s="203" t="s">
        <v>171</v>
      </c>
      <c r="F72" s="229"/>
      <c r="G72" s="229">
        <v>10</v>
      </c>
      <c r="H72" s="233"/>
      <c r="I72" s="233"/>
      <c r="J72" s="229"/>
      <c r="K72" s="229"/>
      <c r="L72" s="233"/>
      <c r="M72" s="233"/>
      <c r="N72" s="229"/>
      <c r="O72" s="233"/>
      <c r="P72" s="247">
        <v>42248</v>
      </c>
      <c r="Q72" s="104">
        <v>25000</v>
      </c>
      <c r="R72" s="105"/>
      <c r="S72" s="105"/>
      <c r="T72" s="104">
        <v>25000</v>
      </c>
      <c r="U72" s="104">
        <v>25000</v>
      </c>
      <c r="V72" s="104"/>
      <c r="W72" s="104">
        <v>20000</v>
      </c>
      <c r="X72" s="230" t="s">
        <v>196</v>
      </c>
      <c r="Y72" s="104"/>
      <c r="Z72" s="43">
        <f t="shared" si="38"/>
        <v>27500</v>
      </c>
      <c r="AA72" s="59">
        <f t="shared" si="30"/>
        <v>27500</v>
      </c>
      <c r="AB72" s="196"/>
      <c r="AC72" s="43">
        <f t="shared" si="39"/>
        <v>17550</v>
      </c>
      <c r="AD72" s="104"/>
      <c r="AE72" s="58">
        <f t="shared" si="40"/>
        <v>9166.6666666666661</v>
      </c>
      <c r="AF72" s="59">
        <f t="shared" si="33"/>
        <v>9166.6666666666661</v>
      </c>
      <c r="AG72" s="59">
        <f t="shared" si="41"/>
        <v>5850</v>
      </c>
      <c r="AH72" s="104"/>
      <c r="AI72" s="59">
        <f t="shared" si="42"/>
        <v>27500</v>
      </c>
      <c r="AJ72" s="59">
        <f t="shared" si="36"/>
        <v>27500</v>
      </c>
      <c r="AK72" s="59">
        <f t="shared" si="43"/>
        <v>17550</v>
      </c>
    </row>
    <row r="73" spans="1:37" s="26" customFormat="1" ht="25.5" customHeight="1">
      <c r="A73" s="216" t="s">
        <v>303</v>
      </c>
      <c r="B73" s="211" t="s">
        <v>52</v>
      </c>
      <c r="C73" s="198" t="s">
        <v>125</v>
      </c>
      <c r="D73" s="205" t="s">
        <v>100</v>
      </c>
      <c r="E73" s="198" t="s">
        <v>50</v>
      </c>
      <c r="F73" s="229"/>
      <c r="G73" s="229"/>
      <c r="H73" s="233"/>
      <c r="I73" s="233"/>
      <c r="J73" s="235"/>
      <c r="K73" s="229"/>
      <c r="L73" s="232"/>
      <c r="M73" s="232"/>
      <c r="N73" s="229"/>
      <c r="O73" s="233"/>
      <c r="P73" s="247"/>
      <c r="Q73" s="104"/>
      <c r="R73" s="104"/>
      <c r="S73" s="104"/>
      <c r="T73" s="104"/>
      <c r="U73" s="104"/>
      <c r="V73" s="104"/>
      <c r="W73" s="104"/>
      <c r="X73" s="230" t="s">
        <v>195</v>
      </c>
      <c r="Y73" s="104">
        <v>145116</v>
      </c>
      <c r="Z73" s="190">
        <f t="shared" si="38"/>
        <v>0</v>
      </c>
      <c r="AA73" s="59">
        <f t="shared" si="30"/>
        <v>145116</v>
      </c>
      <c r="AB73" s="196">
        <v>2.742</v>
      </c>
      <c r="AC73" s="190">
        <f t="shared" si="39"/>
        <v>0</v>
      </c>
      <c r="AD73" s="104">
        <v>48372</v>
      </c>
      <c r="AE73" s="59">
        <f t="shared" si="40"/>
        <v>0</v>
      </c>
      <c r="AF73" s="59">
        <f t="shared" si="33"/>
        <v>48372</v>
      </c>
      <c r="AG73" s="59">
        <f t="shared" si="41"/>
        <v>0</v>
      </c>
      <c r="AH73" s="104">
        <v>145116</v>
      </c>
      <c r="AI73" s="59">
        <f t="shared" si="42"/>
        <v>0</v>
      </c>
      <c r="AJ73" s="59">
        <f t="shared" si="36"/>
        <v>145116</v>
      </c>
      <c r="AK73" s="59">
        <f t="shared" si="43"/>
        <v>0</v>
      </c>
    </row>
    <row r="74" spans="1:37" s="26" customFormat="1" ht="25.5" hidden="1" customHeight="1" outlineLevel="1">
      <c r="A74" s="410"/>
      <c r="B74" s="405"/>
      <c r="C74" s="206"/>
      <c r="D74" s="205" t="s">
        <v>49</v>
      </c>
      <c r="E74" s="198" t="s">
        <v>50</v>
      </c>
      <c r="F74" s="229"/>
      <c r="G74" s="229"/>
      <c r="H74" s="233"/>
      <c r="I74" s="233"/>
      <c r="J74" s="235"/>
      <c r="K74" s="229"/>
      <c r="L74" s="233"/>
      <c r="M74" s="233"/>
      <c r="N74" s="229"/>
      <c r="O74" s="233"/>
      <c r="P74" s="233"/>
      <c r="Q74" s="104"/>
      <c r="R74" s="104"/>
      <c r="S74" s="104"/>
      <c r="T74" s="104"/>
      <c r="U74" s="104"/>
      <c r="V74" s="104"/>
      <c r="W74" s="104"/>
      <c r="X74" s="230"/>
      <c r="Y74" s="104"/>
      <c r="Z74" s="190">
        <f t="shared" si="38"/>
        <v>0</v>
      </c>
      <c r="AA74" s="59">
        <f t="shared" si="30"/>
        <v>0</v>
      </c>
      <c r="AB74" s="196"/>
      <c r="AC74" s="190">
        <f t="shared" si="39"/>
        <v>0</v>
      </c>
      <c r="AD74" s="104"/>
      <c r="AE74" s="59">
        <f t="shared" si="40"/>
        <v>0</v>
      </c>
      <c r="AF74" s="59">
        <f t="shared" si="33"/>
        <v>0</v>
      </c>
      <c r="AG74" s="59">
        <f t="shared" si="41"/>
        <v>0</v>
      </c>
      <c r="AH74" s="104"/>
      <c r="AI74" s="59">
        <f t="shared" si="42"/>
        <v>0</v>
      </c>
      <c r="AJ74" s="59">
        <f t="shared" si="36"/>
        <v>0</v>
      </c>
      <c r="AK74" s="59">
        <f t="shared" si="43"/>
        <v>0</v>
      </c>
    </row>
    <row r="75" spans="1:37" s="26" customFormat="1" ht="22.5" customHeight="1" collapsed="1">
      <c r="A75" s="217"/>
      <c r="B75" s="212"/>
      <c r="C75" s="201"/>
      <c r="D75" s="205" t="s">
        <v>53</v>
      </c>
      <c r="E75" s="198" t="s">
        <v>167</v>
      </c>
      <c r="F75" s="229"/>
      <c r="G75" s="229"/>
      <c r="H75" s="233"/>
      <c r="I75" s="233"/>
      <c r="J75" s="235"/>
      <c r="K75" s="229">
        <v>11</v>
      </c>
      <c r="L75" s="233"/>
      <c r="M75" s="233"/>
      <c r="N75" s="229">
        <v>9</v>
      </c>
      <c r="O75" s="233">
        <v>25</v>
      </c>
      <c r="P75" s="246">
        <v>42248</v>
      </c>
      <c r="Q75" s="104">
        <v>2500</v>
      </c>
      <c r="R75" s="104"/>
      <c r="S75" s="104"/>
      <c r="T75" s="104">
        <v>2500</v>
      </c>
      <c r="U75" s="104">
        <v>2500</v>
      </c>
      <c r="V75" s="104"/>
      <c r="W75" s="104"/>
      <c r="X75" s="230"/>
      <c r="Y75" s="104"/>
      <c r="Z75" s="190">
        <f t="shared" si="38"/>
        <v>597</v>
      </c>
      <c r="AA75" s="59">
        <f t="shared" si="30"/>
        <v>597</v>
      </c>
      <c r="AB75" s="196"/>
      <c r="AC75" s="190">
        <f t="shared" si="39"/>
        <v>-4925</v>
      </c>
      <c r="AD75" s="104"/>
      <c r="AE75" s="59">
        <f t="shared" si="40"/>
        <v>199</v>
      </c>
      <c r="AF75" s="59">
        <f t="shared" si="33"/>
        <v>199</v>
      </c>
      <c r="AG75" s="59">
        <f t="shared" si="41"/>
        <v>-1641.6666666666667</v>
      </c>
      <c r="AH75" s="104"/>
      <c r="AI75" s="59">
        <f t="shared" si="42"/>
        <v>597</v>
      </c>
      <c r="AJ75" s="59">
        <f t="shared" si="36"/>
        <v>597</v>
      </c>
      <c r="AK75" s="59">
        <f t="shared" si="43"/>
        <v>-4925</v>
      </c>
    </row>
    <row r="76" spans="1:37" s="26" customFormat="1" ht="27" customHeight="1">
      <c r="A76" s="218"/>
      <c r="B76" s="215"/>
      <c r="C76" s="199"/>
      <c r="D76" s="205" t="s">
        <v>172</v>
      </c>
      <c r="E76" s="198" t="s">
        <v>49</v>
      </c>
      <c r="F76" s="229"/>
      <c r="G76" s="229"/>
      <c r="H76" s="233"/>
      <c r="I76" s="233"/>
      <c r="J76" s="235"/>
      <c r="K76" s="229">
        <v>20</v>
      </c>
      <c r="L76" s="233"/>
      <c r="M76" s="233">
        <v>10</v>
      </c>
      <c r="N76" s="229"/>
      <c r="O76" s="233"/>
      <c r="P76" s="247">
        <v>42248</v>
      </c>
      <c r="Q76" s="104">
        <v>10000</v>
      </c>
      <c r="R76" s="104"/>
      <c r="S76" s="104"/>
      <c r="T76" s="104">
        <v>10000</v>
      </c>
      <c r="U76" s="104">
        <v>10000</v>
      </c>
      <c r="V76" s="104"/>
      <c r="W76" s="104"/>
      <c r="X76" s="230"/>
      <c r="Y76" s="104"/>
      <c r="Z76" s="190">
        <f t="shared" si="38"/>
        <v>13750</v>
      </c>
      <c r="AA76" s="59">
        <f t="shared" si="30"/>
        <v>13750</v>
      </c>
      <c r="AB76" s="196"/>
      <c r="AC76" s="190">
        <f t="shared" si="39"/>
        <v>12090</v>
      </c>
      <c r="AD76" s="104"/>
      <c r="AE76" s="59">
        <f t="shared" si="40"/>
        <v>4583.333333333333</v>
      </c>
      <c r="AF76" s="59">
        <f t="shared" si="33"/>
        <v>4583.333333333333</v>
      </c>
      <c r="AG76" s="59">
        <f t="shared" si="41"/>
        <v>4030</v>
      </c>
      <c r="AH76" s="104"/>
      <c r="AI76" s="59">
        <f t="shared" si="42"/>
        <v>13750</v>
      </c>
      <c r="AJ76" s="59">
        <f t="shared" si="36"/>
        <v>13750</v>
      </c>
      <c r="AK76" s="59">
        <f t="shared" si="43"/>
        <v>12090</v>
      </c>
    </row>
    <row r="77" spans="1:37" s="26" customFormat="1" ht="24.75" customHeight="1">
      <c r="A77" s="406" t="s">
        <v>303</v>
      </c>
      <c r="B77" s="407" t="s">
        <v>79</v>
      </c>
      <c r="C77" s="408" t="s">
        <v>220</v>
      </c>
      <c r="D77" s="205" t="s">
        <v>80</v>
      </c>
      <c r="E77" s="198" t="s">
        <v>50</v>
      </c>
      <c r="F77" s="229"/>
      <c r="G77" s="229"/>
      <c r="H77" s="233"/>
      <c r="I77" s="233"/>
      <c r="J77" s="235"/>
      <c r="K77" s="229"/>
      <c r="L77" s="233"/>
      <c r="M77" s="233"/>
      <c r="N77" s="229"/>
      <c r="O77" s="233"/>
      <c r="P77" s="233"/>
      <c r="Q77" s="104"/>
      <c r="R77" s="104"/>
      <c r="S77" s="104"/>
      <c r="T77" s="104"/>
      <c r="U77" s="104"/>
      <c r="V77" s="104"/>
      <c r="W77" s="104"/>
      <c r="X77" s="230"/>
      <c r="Y77" s="104">
        <v>35178</v>
      </c>
      <c r="Z77" s="43">
        <f t="shared" si="38"/>
        <v>0</v>
      </c>
      <c r="AA77" s="59">
        <f t="shared" si="30"/>
        <v>35178</v>
      </c>
      <c r="AB77" s="196">
        <v>0.62480000000000002</v>
      </c>
      <c r="AC77" s="43">
        <f t="shared" si="39"/>
        <v>0</v>
      </c>
      <c r="AD77" s="104">
        <v>11726</v>
      </c>
      <c r="AE77" s="58">
        <f t="shared" si="40"/>
        <v>0</v>
      </c>
      <c r="AF77" s="59">
        <f t="shared" si="33"/>
        <v>11726</v>
      </c>
      <c r="AG77" s="59">
        <f t="shared" si="41"/>
        <v>0</v>
      </c>
      <c r="AH77" s="104">
        <v>35178</v>
      </c>
      <c r="AI77" s="59">
        <f t="shared" si="42"/>
        <v>0</v>
      </c>
      <c r="AJ77" s="59">
        <f t="shared" si="36"/>
        <v>35178</v>
      </c>
      <c r="AK77" s="59">
        <f t="shared" si="43"/>
        <v>0</v>
      </c>
    </row>
    <row r="78" spans="1:37" s="26" customFormat="1" ht="26.25" customHeight="1">
      <c r="A78" s="219"/>
      <c r="B78" s="409"/>
      <c r="C78" s="205"/>
      <c r="D78" s="205" t="s">
        <v>81</v>
      </c>
      <c r="E78" s="198" t="s">
        <v>82</v>
      </c>
      <c r="F78" s="229"/>
      <c r="G78" s="229">
        <v>5</v>
      </c>
      <c r="H78" s="233"/>
      <c r="I78" s="233"/>
      <c r="J78" s="235"/>
      <c r="K78" s="229">
        <v>10</v>
      </c>
      <c r="L78" s="233"/>
      <c r="M78" s="233">
        <v>20</v>
      </c>
      <c r="N78" s="229"/>
      <c r="O78" s="233"/>
      <c r="P78" s="247">
        <v>42248</v>
      </c>
      <c r="Q78" s="104">
        <v>25000</v>
      </c>
      <c r="R78" s="104"/>
      <c r="S78" s="104">
        <v>0</v>
      </c>
      <c r="T78" s="104">
        <v>25000</v>
      </c>
      <c r="U78" s="104">
        <v>25000</v>
      </c>
      <c r="V78" s="104"/>
      <c r="W78" s="104">
        <v>10000</v>
      </c>
      <c r="X78" s="230" t="s">
        <v>196</v>
      </c>
      <c r="Y78" s="104"/>
      <c r="Z78" s="43">
        <f t="shared" si="38"/>
        <v>0</v>
      </c>
      <c r="AA78" s="59">
        <f t="shared" si="30"/>
        <v>0</v>
      </c>
      <c r="AB78" s="196"/>
      <c r="AC78" s="43">
        <f t="shared" si="39"/>
        <v>-3315</v>
      </c>
      <c r="AD78" s="104"/>
      <c r="AE78" s="58">
        <f t="shared" si="40"/>
        <v>0</v>
      </c>
      <c r="AF78" s="59">
        <f t="shared" si="33"/>
        <v>0</v>
      </c>
      <c r="AG78" s="59">
        <f t="shared" si="41"/>
        <v>-1105</v>
      </c>
      <c r="AH78" s="104"/>
      <c r="AI78" s="59">
        <f t="shared" si="42"/>
        <v>0</v>
      </c>
      <c r="AJ78" s="59">
        <f t="shared" si="36"/>
        <v>0</v>
      </c>
      <c r="AK78" s="59">
        <f t="shared" si="43"/>
        <v>-3315</v>
      </c>
    </row>
    <row r="79" spans="1:37" s="26" customFormat="1" ht="21" hidden="1" customHeight="1" outlineLevel="1">
      <c r="A79" s="217"/>
      <c r="B79" s="213"/>
      <c r="C79" s="201"/>
      <c r="D79" s="205" t="s">
        <v>83</v>
      </c>
      <c r="E79" s="198" t="s">
        <v>50</v>
      </c>
      <c r="F79" s="229"/>
      <c r="G79" s="229"/>
      <c r="H79" s="233"/>
      <c r="I79" s="233"/>
      <c r="J79" s="235"/>
      <c r="K79" s="229"/>
      <c r="L79" s="233"/>
      <c r="M79" s="233"/>
      <c r="N79" s="229"/>
      <c r="O79" s="233"/>
      <c r="P79" s="233"/>
      <c r="Q79" s="104"/>
      <c r="R79" s="104"/>
      <c r="S79" s="104"/>
      <c r="T79" s="104"/>
      <c r="U79" s="104"/>
      <c r="V79" s="104"/>
      <c r="W79" s="104"/>
      <c r="X79" s="230"/>
      <c r="Y79" s="104"/>
      <c r="Z79" s="43">
        <f t="shared" si="38"/>
        <v>0</v>
      </c>
      <c r="AA79" s="59">
        <f t="shared" si="30"/>
        <v>0</v>
      </c>
      <c r="AB79" s="196"/>
      <c r="AC79" s="43">
        <f t="shared" si="39"/>
        <v>0</v>
      </c>
      <c r="AD79" s="104"/>
      <c r="AE79" s="58">
        <f t="shared" si="40"/>
        <v>0</v>
      </c>
      <c r="AF79" s="59">
        <f t="shared" ref="AF79:AF115" si="44">SUM(AD79:AE79)</f>
        <v>0</v>
      </c>
      <c r="AG79" s="59">
        <f t="shared" si="41"/>
        <v>0</v>
      </c>
      <c r="AH79" s="104"/>
      <c r="AI79" s="59">
        <f t="shared" si="42"/>
        <v>0</v>
      </c>
      <c r="AJ79" s="59">
        <f t="shared" si="36"/>
        <v>0</v>
      </c>
      <c r="AK79" s="59">
        <f t="shared" si="43"/>
        <v>0</v>
      </c>
    </row>
    <row r="80" spans="1:37" s="26" customFormat="1" ht="22.5" hidden="1" customHeight="1" outlineLevel="1">
      <c r="A80" s="217"/>
      <c r="B80" s="213"/>
      <c r="C80" s="201"/>
      <c r="D80" s="205" t="s">
        <v>84</v>
      </c>
      <c r="E80" s="198" t="s">
        <v>50</v>
      </c>
      <c r="F80" s="229"/>
      <c r="G80" s="229"/>
      <c r="H80" s="233"/>
      <c r="I80" s="233"/>
      <c r="J80" s="235"/>
      <c r="K80" s="229"/>
      <c r="L80" s="233"/>
      <c r="M80" s="233"/>
      <c r="N80" s="229"/>
      <c r="O80" s="233"/>
      <c r="P80" s="233"/>
      <c r="Q80" s="104"/>
      <c r="R80" s="104"/>
      <c r="S80" s="104"/>
      <c r="T80" s="104"/>
      <c r="U80" s="104"/>
      <c r="V80" s="104"/>
      <c r="W80" s="104"/>
      <c r="X80" s="230"/>
      <c r="Y80" s="104"/>
      <c r="Z80" s="43">
        <f t="shared" si="38"/>
        <v>0</v>
      </c>
      <c r="AA80" s="59">
        <f t="shared" si="30"/>
        <v>0</v>
      </c>
      <c r="AB80" s="196"/>
      <c r="AC80" s="43">
        <f t="shared" si="39"/>
        <v>0</v>
      </c>
      <c r="AD80" s="104"/>
      <c r="AE80" s="58">
        <f t="shared" si="40"/>
        <v>0</v>
      </c>
      <c r="AF80" s="59">
        <f t="shared" si="44"/>
        <v>0</v>
      </c>
      <c r="AG80" s="59">
        <f t="shared" si="41"/>
        <v>0</v>
      </c>
      <c r="AH80" s="104"/>
      <c r="AI80" s="59">
        <f t="shared" si="42"/>
        <v>0</v>
      </c>
      <c r="AJ80" s="59">
        <f t="shared" si="36"/>
        <v>0</v>
      </c>
      <c r="AK80" s="59">
        <f t="shared" si="43"/>
        <v>0</v>
      </c>
    </row>
    <row r="81" spans="1:37" s="26" customFormat="1" ht="24" customHeight="1" collapsed="1">
      <c r="A81" s="216" t="s">
        <v>303</v>
      </c>
      <c r="B81" s="211" t="s">
        <v>79</v>
      </c>
      <c r="C81" s="198" t="s">
        <v>127</v>
      </c>
      <c r="D81" s="205" t="s">
        <v>85</v>
      </c>
      <c r="E81" s="198" t="s">
        <v>50</v>
      </c>
      <c r="F81" s="229"/>
      <c r="G81" s="229"/>
      <c r="H81" s="233"/>
      <c r="I81" s="233"/>
      <c r="J81" s="235"/>
      <c r="K81" s="229"/>
      <c r="L81" s="233"/>
      <c r="M81" s="233"/>
      <c r="N81" s="229"/>
      <c r="O81" s="233"/>
      <c r="P81" s="233"/>
      <c r="Q81" s="104"/>
      <c r="R81" s="104"/>
      <c r="S81" s="104"/>
      <c r="T81" s="104"/>
      <c r="U81" s="104"/>
      <c r="V81" s="104"/>
      <c r="W81" s="104"/>
      <c r="X81" s="230"/>
      <c r="Y81" s="104">
        <v>123219</v>
      </c>
      <c r="Z81" s="43">
        <f t="shared" si="38"/>
        <v>0</v>
      </c>
      <c r="AA81" s="59">
        <f t="shared" si="30"/>
        <v>123219</v>
      </c>
      <c r="AB81" s="196">
        <v>2.3647</v>
      </c>
      <c r="AC81" s="43">
        <f t="shared" si="39"/>
        <v>0</v>
      </c>
      <c r="AD81" s="104">
        <v>41073</v>
      </c>
      <c r="AE81" s="58">
        <f t="shared" si="40"/>
        <v>0</v>
      </c>
      <c r="AF81" s="59">
        <f t="shared" si="44"/>
        <v>41073</v>
      </c>
      <c r="AG81" s="59">
        <f t="shared" si="41"/>
        <v>0</v>
      </c>
      <c r="AH81" s="104">
        <v>123219</v>
      </c>
      <c r="AI81" s="59">
        <f t="shared" si="42"/>
        <v>0</v>
      </c>
      <c r="AJ81" s="59">
        <f t="shared" si="36"/>
        <v>123219</v>
      </c>
      <c r="AK81" s="59">
        <f t="shared" si="43"/>
        <v>0</v>
      </c>
    </row>
    <row r="82" spans="1:37" s="26" customFormat="1" ht="24.75" hidden="1" customHeight="1" outlineLevel="1">
      <c r="A82" s="217"/>
      <c r="B82" s="213"/>
      <c r="C82" s="201"/>
      <c r="D82" s="205" t="s">
        <v>86</v>
      </c>
      <c r="E82" s="198" t="s">
        <v>50</v>
      </c>
      <c r="F82" s="229"/>
      <c r="G82" s="229"/>
      <c r="H82" s="233"/>
      <c r="I82" s="233"/>
      <c r="J82" s="235"/>
      <c r="K82" s="229"/>
      <c r="L82" s="233"/>
      <c r="M82" s="233"/>
      <c r="N82" s="229"/>
      <c r="O82" s="233"/>
      <c r="P82" s="233"/>
      <c r="Q82" s="104"/>
      <c r="R82" s="104"/>
      <c r="S82" s="104"/>
      <c r="T82" s="104"/>
      <c r="U82" s="104"/>
      <c r="V82" s="104"/>
      <c r="W82" s="104"/>
      <c r="X82" s="230"/>
      <c r="Y82" s="104"/>
      <c r="Z82" s="43">
        <f t="shared" si="38"/>
        <v>0</v>
      </c>
      <c r="AA82" s="59">
        <f t="shared" si="30"/>
        <v>0</v>
      </c>
      <c r="AB82" s="196"/>
      <c r="AC82" s="43">
        <f t="shared" si="39"/>
        <v>0</v>
      </c>
      <c r="AD82" s="104"/>
      <c r="AE82" s="58">
        <f t="shared" si="40"/>
        <v>0</v>
      </c>
      <c r="AF82" s="59">
        <f t="shared" si="44"/>
        <v>0</v>
      </c>
      <c r="AG82" s="59">
        <f t="shared" si="41"/>
        <v>0</v>
      </c>
      <c r="AH82" s="104"/>
      <c r="AI82" s="59">
        <f t="shared" si="42"/>
        <v>0</v>
      </c>
      <c r="AJ82" s="59">
        <f t="shared" si="36"/>
        <v>0</v>
      </c>
      <c r="AK82" s="59">
        <f t="shared" si="43"/>
        <v>0</v>
      </c>
    </row>
    <row r="83" spans="1:37" s="26" customFormat="1" ht="24.75" hidden="1" customHeight="1" outlineLevel="1">
      <c r="A83" s="217"/>
      <c r="B83" s="213"/>
      <c r="C83" s="201"/>
      <c r="D83" s="205" t="s">
        <v>87</v>
      </c>
      <c r="E83" s="198" t="s">
        <v>50</v>
      </c>
      <c r="F83" s="229"/>
      <c r="G83" s="229"/>
      <c r="H83" s="233"/>
      <c r="I83" s="233"/>
      <c r="J83" s="235"/>
      <c r="K83" s="229"/>
      <c r="L83" s="233"/>
      <c r="M83" s="233"/>
      <c r="N83" s="229"/>
      <c r="O83" s="233"/>
      <c r="P83" s="233"/>
      <c r="Q83" s="104"/>
      <c r="R83" s="104"/>
      <c r="S83" s="104"/>
      <c r="T83" s="104"/>
      <c r="U83" s="104"/>
      <c r="V83" s="104"/>
      <c r="W83" s="104"/>
      <c r="X83" s="230"/>
      <c r="Y83" s="104"/>
      <c r="Z83" s="43">
        <f t="shared" si="38"/>
        <v>0</v>
      </c>
      <c r="AA83" s="59">
        <f t="shared" si="30"/>
        <v>0</v>
      </c>
      <c r="AB83" s="196"/>
      <c r="AC83" s="43">
        <f t="shared" si="39"/>
        <v>0</v>
      </c>
      <c r="AD83" s="104"/>
      <c r="AE83" s="58">
        <f t="shared" si="40"/>
        <v>0</v>
      </c>
      <c r="AF83" s="59">
        <f t="shared" si="44"/>
        <v>0</v>
      </c>
      <c r="AG83" s="59">
        <f t="shared" si="41"/>
        <v>0</v>
      </c>
      <c r="AH83" s="104"/>
      <c r="AI83" s="59">
        <f t="shared" si="42"/>
        <v>0</v>
      </c>
      <c r="AJ83" s="59">
        <f t="shared" si="36"/>
        <v>0</v>
      </c>
      <c r="AK83" s="59">
        <f t="shared" si="43"/>
        <v>0</v>
      </c>
    </row>
    <row r="84" spans="1:37" s="26" customFormat="1" ht="24.75" hidden="1" customHeight="1" outlineLevel="1">
      <c r="A84" s="217"/>
      <c r="B84" s="213"/>
      <c r="C84" s="201"/>
      <c r="D84" s="205" t="s">
        <v>84</v>
      </c>
      <c r="E84" s="198" t="s">
        <v>50</v>
      </c>
      <c r="F84" s="229"/>
      <c r="G84" s="229"/>
      <c r="H84" s="233"/>
      <c r="I84" s="233"/>
      <c r="J84" s="235"/>
      <c r="K84" s="229"/>
      <c r="L84" s="233"/>
      <c r="M84" s="233"/>
      <c r="N84" s="229"/>
      <c r="O84" s="233"/>
      <c r="P84" s="233"/>
      <c r="Q84" s="104"/>
      <c r="R84" s="104"/>
      <c r="S84" s="104"/>
      <c r="T84" s="104"/>
      <c r="U84" s="104"/>
      <c r="V84" s="104"/>
      <c r="W84" s="104"/>
      <c r="X84" s="230"/>
      <c r="Y84" s="104"/>
      <c r="Z84" s="43">
        <f t="shared" si="38"/>
        <v>0</v>
      </c>
      <c r="AA84" s="59">
        <f t="shared" si="30"/>
        <v>0</v>
      </c>
      <c r="AB84" s="196"/>
      <c r="AC84" s="43">
        <f t="shared" si="39"/>
        <v>0</v>
      </c>
      <c r="AD84" s="104"/>
      <c r="AE84" s="58">
        <f t="shared" si="40"/>
        <v>0</v>
      </c>
      <c r="AF84" s="59">
        <f t="shared" si="44"/>
        <v>0</v>
      </c>
      <c r="AG84" s="59">
        <f t="shared" si="41"/>
        <v>0</v>
      </c>
      <c r="AH84" s="104"/>
      <c r="AI84" s="59">
        <f t="shared" si="42"/>
        <v>0</v>
      </c>
      <c r="AJ84" s="59">
        <f t="shared" si="36"/>
        <v>0</v>
      </c>
      <c r="AK84" s="59">
        <f t="shared" si="43"/>
        <v>0</v>
      </c>
    </row>
    <row r="85" spans="1:37" s="26" customFormat="1" ht="24.75" hidden="1" customHeight="1" outlineLevel="1">
      <c r="A85" s="217"/>
      <c r="B85" s="213"/>
      <c r="C85" s="201"/>
      <c r="D85" s="205" t="s">
        <v>88</v>
      </c>
      <c r="E85" s="198" t="s">
        <v>50</v>
      </c>
      <c r="F85" s="229"/>
      <c r="G85" s="229"/>
      <c r="H85" s="233"/>
      <c r="I85" s="233"/>
      <c r="J85" s="235"/>
      <c r="K85" s="229"/>
      <c r="L85" s="233"/>
      <c r="M85" s="233"/>
      <c r="N85" s="229"/>
      <c r="O85" s="233"/>
      <c r="P85" s="233"/>
      <c r="Q85" s="104"/>
      <c r="R85" s="104"/>
      <c r="S85" s="104"/>
      <c r="T85" s="104"/>
      <c r="U85" s="104"/>
      <c r="V85" s="104"/>
      <c r="W85" s="104"/>
      <c r="X85" s="230"/>
      <c r="Y85" s="104"/>
      <c r="Z85" s="43">
        <f t="shared" si="38"/>
        <v>0</v>
      </c>
      <c r="AA85" s="59">
        <f t="shared" si="30"/>
        <v>0</v>
      </c>
      <c r="AB85" s="196"/>
      <c r="AC85" s="43">
        <f t="shared" si="39"/>
        <v>0</v>
      </c>
      <c r="AD85" s="104"/>
      <c r="AE85" s="58">
        <f t="shared" si="40"/>
        <v>0</v>
      </c>
      <c r="AF85" s="59">
        <f t="shared" si="44"/>
        <v>0</v>
      </c>
      <c r="AG85" s="59">
        <f t="shared" si="41"/>
        <v>0</v>
      </c>
      <c r="AH85" s="104"/>
      <c r="AI85" s="59">
        <f t="shared" si="42"/>
        <v>0</v>
      </c>
      <c r="AJ85" s="59">
        <f t="shared" si="36"/>
        <v>0</v>
      </c>
      <c r="AK85" s="59">
        <f t="shared" si="43"/>
        <v>0</v>
      </c>
    </row>
    <row r="86" spans="1:37" s="26" customFormat="1" ht="20.25" customHeight="1" collapsed="1">
      <c r="A86" s="217"/>
      <c r="B86" s="214"/>
      <c r="C86" s="201"/>
      <c r="D86" s="205" t="s">
        <v>89</v>
      </c>
      <c r="E86" s="198" t="s">
        <v>70</v>
      </c>
      <c r="F86" s="229"/>
      <c r="G86" s="229">
        <v>10</v>
      </c>
      <c r="H86" s="233"/>
      <c r="I86" s="233">
        <v>5</v>
      </c>
      <c r="J86" s="235"/>
      <c r="K86" s="229"/>
      <c r="L86" s="233"/>
      <c r="M86" s="233">
        <v>10</v>
      </c>
      <c r="N86" s="229"/>
      <c r="O86" s="233"/>
      <c r="P86" s="247">
        <v>42248</v>
      </c>
      <c r="Q86" s="104">
        <v>25000</v>
      </c>
      <c r="R86" s="104"/>
      <c r="S86" s="104">
        <v>70000</v>
      </c>
      <c r="T86" s="104">
        <v>95000</v>
      </c>
      <c r="U86" s="104">
        <v>95000</v>
      </c>
      <c r="V86" s="104"/>
      <c r="W86" s="104">
        <v>10000</v>
      </c>
      <c r="X86" s="230"/>
      <c r="Y86" s="104"/>
      <c r="Z86" s="190">
        <f t="shared" si="38"/>
        <v>0</v>
      </c>
      <c r="AA86" s="59">
        <f t="shared" si="30"/>
        <v>0</v>
      </c>
      <c r="AB86" s="196"/>
      <c r="AC86" s="190">
        <f t="shared" si="39"/>
        <v>-3315</v>
      </c>
      <c r="AD86" s="104"/>
      <c r="AE86" s="59">
        <f t="shared" si="40"/>
        <v>0</v>
      </c>
      <c r="AF86" s="59">
        <f t="shared" si="44"/>
        <v>0</v>
      </c>
      <c r="AG86" s="59">
        <f t="shared" si="41"/>
        <v>-1105</v>
      </c>
      <c r="AH86" s="104"/>
      <c r="AI86" s="59">
        <f t="shared" si="42"/>
        <v>0</v>
      </c>
      <c r="AJ86" s="59">
        <f t="shared" si="36"/>
        <v>0</v>
      </c>
      <c r="AK86" s="59">
        <f t="shared" si="43"/>
        <v>-3315</v>
      </c>
    </row>
    <row r="87" spans="1:37" s="26" customFormat="1" ht="2.25" hidden="1" customHeight="1" outlineLevel="1">
      <c r="A87" s="217"/>
      <c r="B87" s="213"/>
      <c r="C87" s="201"/>
      <c r="D87" s="205" t="s">
        <v>90</v>
      </c>
      <c r="E87" s="198" t="s">
        <v>50</v>
      </c>
      <c r="F87" s="229"/>
      <c r="G87" s="229"/>
      <c r="H87" s="233"/>
      <c r="I87" s="233"/>
      <c r="J87" s="235"/>
      <c r="K87" s="229"/>
      <c r="L87" s="233"/>
      <c r="M87" s="233"/>
      <c r="N87" s="229"/>
      <c r="O87" s="233"/>
      <c r="P87" s="233"/>
      <c r="Q87" s="104"/>
      <c r="R87" s="104"/>
      <c r="S87" s="119"/>
      <c r="T87" s="119"/>
      <c r="U87" s="119"/>
      <c r="V87" s="104"/>
      <c r="W87" s="104"/>
      <c r="X87" s="230"/>
      <c r="Y87" s="104"/>
      <c r="Z87" s="190">
        <f t="shared" si="38"/>
        <v>0</v>
      </c>
      <c r="AA87" s="59">
        <f t="shared" si="30"/>
        <v>0</v>
      </c>
      <c r="AB87" s="196"/>
      <c r="AC87" s="190">
        <f t="shared" si="39"/>
        <v>0</v>
      </c>
      <c r="AD87" s="104"/>
      <c r="AE87" s="59">
        <f t="shared" si="40"/>
        <v>0</v>
      </c>
      <c r="AF87" s="59">
        <f t="shared" si="44"/>
        <v>0</v>
      </c>
      <c r="AG87" s="59">
        <f t="shared" si="41"/>
        <v>0</v>
      </c>
      <c r="AH87" s="104"/>
      <c r="AI87" s="59">
        <f t="shared" si="42"/>
        <v>0</v>
      </c>
      <c r="AJ87" s="59">
        <f t="shared" si="36"/>
        <v>0</v>
      </c>
      <c r="AK87" s="59">
        <f t="shared" si="43"/>
        <v>0</v>
      </c>
    </row>
    <row r="88" spans="1:37" s="26" customFormat="1" ht="24" customHeight="1" collapsed="1">
      <c r="A88" s="217"/>
      <c r="B88" s="213"/>
      <c r="C88" s="201"/>
      <c r="D88" s="205" t="s">
        <v>91</v>
      </c>
      <c r="E88" s="198" t="s">
        <v>164</v>
      </c>
      <c r="F88" s="229"/>
      <c r="G88" s="229"/>
      <c r="H88" s="233"/>
      <c r="I88" s="233"/>
      <c r="J88" s="235"/>
      <c r="K88" s="229">
        <v>20</v>
      </c>
      <c r="L88" s="233"/>
      <c r="M88" s="233"/>
      <c r="N88" s="229"/>
      <c r="O88" s="233">
        <v>25</v>
      </c>
      <c r="P88" s="247">
        <v>42248</v>
      </c>
      <c r="Q88" s="104">
        <v>10000</v>
      </c>
      <c r="R88" s="191"/>
      <c r="S88" s="192">
        <v>0</v>
      </c>
      <c r="T88" s="104">
        <v>10000</v>
      </c>
      <c r="U88" s="121">
        <v>10000</v>
      </c>
      <c r="V88" s="121"/>
      <c r="W88" s="104"/>
      <c r="X88" s="230"/>
      <c r="Y88" s="104"/>
      <c r="Z88" s="190">
        <f t="shared" si="38"/>
        <v>4800</v>
      </c>
      <c r="AA88" s="59">
        <f t="shared" si="30"/>
        <v>4800</v>
      </c>
      <c r="AB88" s="196"/>
      <c r="AC88" s="190">
        <f t="shared" si="39"/>
        <v>-4295</v>
      </c>
      <c r="AD88" s="104"/>
      <c r="AE88" s="59">
        <f t="shared" si="40"/>
        <v>1600</v>
      </c>
      <c r="AF88" s="59">
        <f t="shared" si="44"/>
        <v>1600</v>
      </c>
      <c r="AG88" s="59">
        <f t="shared" si="41"/>
        <v>-1431.6666666666667</v>
      </c>
      <c r="AH88" s="104"/>
      <c r="AI88" s="59">
        <f t="shared" si="42"/>
        <v>4800</v>
      </c>
      <c r="AJ88" s="59">
        <f t="shared" si="36"/>
        <v>4800</v>
      </c>
      <c r="AK88" s="59">
        <f t="shared" si="43"/>
        <v>-4295</v>
      </c>
    </row>
    <row r="89" spans="1:37" s="5" customFormat="1" ht="27.75" customHeight="1">
      <c r="A89" s="216" t="s">
        <v>304</v>
      </c>
      <c r="B89" s="211" t="s">
        <v>111</v>
      </c>
      <c r="C89" s="198" t="s">
        <v>131</v>
      </c>
      <c r="D89" s="205" t="s">
        <v>344</v>
      </c>
      <c r="E89" s="198" t="s">
        <v>50</v>
      </c>
      <c r="F89" s="229"/>
      <c r="G89" s="229"/>
      <c r="H89" s="233"/>
      <c r="I89" s="233"/>
      <c r="J89" s="235"/>
      <c r="K89" s="229"/>
      <c r="L89" s="233"/>
      <c r="M89" s="233"/>
      <c r="N89" s="229"/>
      <c r="O89" s="233"/>
      <c r="P89" s="247"/>
      <c r="Q89" s="106"/>
      <c r="R89" s="106"/>
      <c r="S89" s="120"/>
      <c r="T89" s="120"/>
      <c r="U89" s="120"/>
      <c r="V89" s="106"/>
      <c r="W89" s="106"/>
      <c r="X89" s="234"/>
      <c r="Y89" s="104">
        <v>66614</v>
      </c>
      <c r="Z89" s="43">
        <f t="shared" si="38"/>
        <v>0</v>
      </c>
      <c r="AA89" s="59">
        <f t="shared" si="30"/>
        <v>66614</v>
      </c>
      <c r="AB89" s="196">
        <v>1.2750999999999999</v>
      </c>
      <c r="AC89" s="43">
        <f t="shared" si="39"/>
        <v>0</v>
      </c>
      <c r="AD89" s="106">
        <v>22205</v>
      </c>
      <c r="AE89" s="58">
        <f t="shared" si="40"/>
        <v>0</v>
      </c>
      <c r="AF89" s="59">
        <f t="shared" si="44"/>
        <v>22205</v>
      </c>
      <c r="AG89" s="59">
        <f t="shared" si="41"/>
        <v>0</v>
      </c>
      <c r="AH89" s="106">
        <v>66614</v>
      </c>
      <c r="AI89" s="59">
        <f t="shared" si="42"/>
        <v>0</v>
      </c>
      <c r="AJ89" s="59">
        <f t="shared" si="36"/>
        <v>66614</v>
      </c>
      <c r="AK89" s="59">
        <f t="shared" si="43"/>
        <v>0</v>
      </c>
    </row>
    <row r="90" spans="1:37" s="5" customFormat="1" ht="27.75" hidden="1" customHeight="1" outlineLevel="1">
      <c r="A90" s="217"/>
      <c r="B90" s="213"/>
      <c r="C90" s="201"/>
      <c r="D90" s="205" t="s">
        <v>345</v>
      </c>
      <c r="E90" s="198" t="s">
        <v>50</v>
      </c>
      <c r="F90" s="229"/>
      <c r="G90" s="229"/>
      <c r="H90" s="233"/>
      <c r="I90" s="233"/>
      <c r="J90" s="235"/>
      <c r="K90" s="229"/>
      <c r="L90" s="233"/>
      <c r="M90" s="233"/>
      <c r="N90" s="229"/>
      <c r="O90" s="233"/>
      <c r="P90" s="247"/>
      <c r="Q90" s="106"/>
      <c r="R90" s="106"/>
      <c r="S90" s="106"/>
      <c r="T90" s="106"/>
      <c r="U90" s="106"/>
      <c r="V90" s="106"/>
      <c r="W90" s="106"/>
      <c r="X90" s="234"/>
      <c r="Y90" s="104"/>
      <c r="Z90" s="43">
        <f t="shared" si="38"/>
        <v>0</v>
      </c>
      <c r="AA90" s="59">
        <f t="shared" si="30"/>
        <v>0</v>
      </c>
      <c r="AB90" s="196"/>
      <c r="AC90" s="43">
        <f t="shared" si="39"/>
        <v>0</v>
      </c>
      <c r="AD90" s="106"/>
      <c r="AE90" s="58">
        <f t="shared" si="40"/>
        <v>0</v>
      </c>
      <c r="AF90" s="59">
        <f t="shared" si="44"/>
        <v>0</v>
      </c>
      <c r="AG90" s="59">
        <f t="shared" si="41"/>
        <v>0</v>
      </c>
      <c r="AH90" s="106"/>
      <c r="AI90" s="59">
        <f t="shared" si="42"/>
        <v>0</v>
      </c>
      <c r="AJ90" s="59">
        <f t="shared" si="36"/>
        <v>0</v>
      </c>
      <c r="AK90" s="59">
        <f t="shared" si="43"/>
        <v>0</v>
      </c>
    </row>
    <row r="91" spans="1:37" s="26" customFormat="1" ht="27.75" customHeight="1" collapsed="1">
      <c r="A91" s="217"/>
      <c r="B91" s="213"/>
      <c r="C91" s="201"/>
      <c r="D91" s="207" t="s">
        <v>346</v>
      </c>
      <c r="E91" s="204" t="s">
        <v>190</v>
      </c>
      <c r="F91" s="229"/>
      <c r="G91" s="229">
        <v>6</v>
      </c>
      <c r="H91" s="233"/>
      <c r="I91" s="233"/>
      <c r="J91" s="235"/>
      <c r="K91" s="229">
        <v>12</v>
      </c>
      <c r="L91" s="233"/>
      <c r="M91" s="233"/>
      <c r="N91" s="229"/>
      <c r="O91" s="233">
        <v>25</v>
      </c>
      <c r="P91" s="247">
        <v>42248</v>
      </c>
      <c r="Q91" s="106">
        <v>25000</v>
      </c>
      <c r="R91" s="104"/>
      <c r="S91" s="59">
        <v>50000</v>
      </c>
      <c r="T91" s="104">
        <f>SUM(Q91:S91)</f>
        <v>75000</v>
      </c>
      <c r="U91" s="104">
        <v>75000</v>
      </c>
      <c r="V91" s="104"/>
      <c r="W91" s="104">
        <v>10000</v>
      </c>
      <c r="X91" s="230" t="s">
        <v>196</v>
      </c>
      <c r="Y91" s="104"/>
      <c r="Z91" s="43">
        <f t="shared" si="38"/>
        <v>10300</v>
      </c>
      <c r="AA91" s="59">
        <f t="shared" si="30"/>
        <v>10300</v>
      </c>
      <c r="AB91" s="196"/>
      <c r="AC91" s="43">
        <f t="shared" si="39"/>
        <v>-3437</v>
      </c>
      <c r="AD91" s="104"/>
      <c r="AE91" s="58">
        <f t="shared" si="40"/>
        <v>3433.3333333333335</v>
      </c>
      <c r="AF91" s="59">
        <f t="shared" si="44"/>
        <v>3433.3333333333335</v>
      </c>
      <c r="AG91" s="59">
        <f t="shared" si="41"/>
        <v>-1145.6666666666667</v>
      </c>
      <c r="AH91" s="104"/>
      <c r="AI91" s="59">
        <f t="shared" si="42"/>
        <v>10300</v>
      </c>
      <c r="AJ91" s="59">
        <f t="shared" si="36"/>
        <v>10300</v>
      </c>
      <c r="AK91" s="59">
        <f t="shared" si="43"/>
        <v>-3437</v>
      </c>
    </row>
    <row r="92" spans="1:37" s="5" customFormat="1" ht="25.5" customHeight="1">
      <c r="A92" s="216" t="s">
        <v>304</v>
      </c>
      <c r="B92" s="211" t="s">
        <v>111</v>
      </c>
      <c r="C92" s="198" t="s">
        <v>132</v>
      </c>
      <c r="D92" s="205" t="s">
        <v>191</v>
      </c>
      <c r="E92" s="198" t="s">
        <v>50</v>
      </c>
      <c r="F92" s="229"/>
      <c r="G92" s="229"/>
      <c r="H92" s="233"/>
      <c r="I92" s="233"/>
      <c r="J92" s="235"/>
      <c r="K92" s="229"/>
      <c r="L92" s="233"/>
      <c r="M92" s="233">
        <v>40</v>
      </c>
      <c r="N92" s="229"/>
      <c r="O92" s="233"/>
      <c r="P92" s="247"/>
      <c r="Q92" s="104"/>
      <c r="R92" s="104"/>
      <c r="S92" s="104"/>
      <c r="T92" s="104"/>
      <c r="U92" s="104"/>
      <c r="V92" s="104"/>
      <c r="W92" s="104"/>
      <c r="X92" s="230"/>
      <c r="Y92" s="104">
        <v>67838</v>
      </c>
      <c r="Z92" s="43">
        <f t="shared" si="38"/>
        <v>-55000</v>
      </c>
      <c r="AA92" s="59">
        <f t="shared" si="30"/>
        <v>12838</v>
      </c>
      <c r="AB92" s="196">
        <v>1.2612000000000001</v>
      </c>
      <c r="AC92" s="43">
        <f t="shared" si="39"/>
        <v>-48360</v>
      </c>
      <c r="AD92" s="104">
        <v>22613</v>
      </c>
      <c r="AE92" s="58">
        <f t="shared" si="40"/>
        <v>-18333.333333333332</v>
      </c>
      <c r="AF92" s="59">
        <f t="shared" si="44"/>
        <v>4279.6666666666679</v>
      </c>
      <c r="AG92" s="59">
        <f t="shared" si="41"/>
        <v>-16120</v>
      </c>
      <c r="AH92" s="104">
        <v>67838</v>
      </c>
      <c r="AI92" s="59">
        <f t="shared" si="42"/>
        <v>-55000</v>
      </c>
      <c r="AJ92" s="59">
        <f t="shared" si="36"/>
        <v>12838</v>
      </c>
      <c r="AK92" s="59">
        <f t="shared" si="43"/>
        <v>-48360</v>
      </c>
    </row>
    <row r="93" spans="1:37" s="5" customFormat="1" ht="38.25" hidden="1" outlineLevel="1">
      <c r="A93" s="217"/>
      <c r="B93" s="212"/>
      <c r="C93" s="201"/>
      <c r="D93" s="205" t="s">
        <v>192</v>
      </c>
      <c r="E93" s="198" t="s">
        <v>193</v>
      </c>
      <c r="F93" s="229"/>
      <c r="G93" s="229"/>
      <c r="H93" s="233"/>
      <c r="I93" s="233"/>
      <c r="J93" s="235"/>
      <c r="K93" s="229"/>
      <c r="L93" s="233"/>
      <c r="M93" s="233"/>
      <c r="N93" s="229"/>
      <c r="O93" s="233"/>
      <c r="P93" s="247"/>
      <c r="Q93" s="104"/>
      <c r="R93" s="104"/>
      <c r="S93" s="104"/>
      <c r="T93" s="104"/>
      <c r="U93" s="104"/>
      <c r="V93" s="104"/>
      <c r="W93" s="104"/>
      <c r="X93" s="230"/>
      <c r="Y93" s="104"/>
      <c r="Z93" s="43">
        <f t="shared" si="38"/>
        <v>0</v>
      </c>
      <c r="AA93" s="59">
        <f t="shared" si="30"/>
        <v>0</v>
      </c>
      <c r="AB93" s="196"/>
      <c r="AC93" s="43">
        <f t="shared" si="39"/>
        <v>0</v>
      </c>
      <c r="AD93" s="104"/>
      <c r="AE93" s="58">
        <f t="shared" si="40"/>
        <v>0</v>
      </c>
      <c r="AF93" s="59">
        <f t="shared" si="44"/>
        <v>0</v>
      </c>
      <c r="AG93" s="59">
        <f t="shared" si="41"/>
        <v>0</v>
      </c>
      <c r="AH93" s="104"/>
      <c r="AI93" s="59">
        <f t="shared" si="42"/>
        <v>0</v>
      </c>
      <c r="AJ93" s="59">
        <f t="shared" si="36"/>
        <v>0</v>
      </c>
      <c r="AK93" s="59">
        <f t="shared" si="43"/>
        <v>0</v>
      </c>
    </row>
    <row r="94" spans="1:37" s="5" customFormat="1" ht="26.25" customHeight="1" collapsed="1">
      <c r="A94" s="217"/>
      <c r="B94" s="213"/>
      <c r="C94" s="201"/>
      <c r="D94" s="205" t="s">
        <v>133</v>
      </c>
      <c r="E94" s="198" t="s">
        <v>141</v>
      </c>
      <c r="F94" s="229"/>
      <c r="G94" s="229"/>
      <c r="H94" s="233"/>
      <c r="I94" s="233"/>
      <c r="J94" s="235">
        <v>9</v>
      </c>
      <c r="K94" s="229">
        <v>11</v>
      </c>
      <c r="L94" s="233"/>
      <c r="M94" s="233"/>
      <c r="N94" s="229"/>
      <c r="O94" s="233">
        <v>25</v>
      </c>
      <c r="P94" s="247">
        <v>42248</v>
      </c>
      <c r="Q94" s="104">
        <v>12500</v>
      </c>
      <c r="R94" s="104"/>
      <c r="S94" s="104"/>
      <c r="T94" s="104">
        <v>12500</v>
      </c>
      <c r="U94" s="104">
        <v>12500</v>
      </c>
      <c r="V94" s="104"/>
      <c r="W94" s="104"/>
      <c r="X94" s="230"/>
      <c r="Y94" s="104"/>
      <c r="Z94" s="43">
        <f t="shared" si="38"/>
        <v>2550</v>
      </c>
      <c r="AA94" s="59">
        <f t="shared" si="30"/>
        <v>2550</v>
      </c>
      <c r="AB94" s="196"/>
      <c r="AC94" s="43">
        <f t="shared" si="39"/>
        <v>-11378</v>
      </c>
      <c r="AD94" s="104"/>
      <c r="AE94" s="58">
        <f t="shared" si="40"/>
        <v>850</v>
      </c>
      <c r="AF94" s="59">
        <f t="shared" si="44"/>
        <v>850</v>
      </c>
      <c r="AG94" s="59">
        <f t="shared" si="41"/>
        <v>-3792.6666666666665</v>
      </c>
      <c r="AH94" s="104"/>
      <c r="AI94" s="59">
        <f t="shared" si="42"/>
        <v>2550</v>
      </c>
      <c r="AJ94" s="59">
        <f t="shared" si="36"/>
        <v>2550</v>
      </c>
      <c r="AK94" s="59">
        <f t="shared" si="43"/>
        <v>-11378</v>
      </c>
    </row>
    <row r="95" spans="1:37" s="26" customFormat="1" ht="29.25" customHeight="1">
      <c r="A95" s="216" t="s">
        <v>304</v>
      </c>
      <c r="B95" s="211" t="s">
        <v>111</v>
      </c>
      <c r="C95" s="198" t="s">
        <v>135</v>
      </c>
      <c r="D95" s="205" t="s">
        <v>167</v>
      </c>
      <c r="E95" s="198" t="s">
        <v>120</v>
      </c>
      <c r="F95" s="229"/>
      <c r="G95" s="229">
        <v>6</v>
      </c>
      <c r="H95" s="233"/>
      <c r="I95" s="233"/>
      <c r="J95" s="235"/>
      <c r="K95" s="229">
        <v>12</v>
      </c>
      <c r="L95" s="233"/>
      <c r="M95" s="233">
        <v>10</v>
      </c>
      <c r="N95" s="229"/>
      <c r="O95" s="233">
        <v>9</v>
      </c>
      <c r="P95" s="247">
        <v>42248</v>
      </c>
      <c r="Q95" s="104">
        <v>25000</v>
      </c>
      <c r="R95" s="104"/>
      <c r="S95" s="104">
        <v>40000</v>
      </c>
      <c r="T95" s="104">
        <v>65000</v>
      </c>
      <c r="U95" s="104">
        <v>65000</v>
      </c>
      <c r="V95" s="104"/>
      <c r="W95" s="104">
        <v>10000</v>
      </c>
      <c r="X95" s="230" t="s">
        <v>196</v>
      </c>
      <c r="Y95" s="104">
        <v>169782</v>
      </c>
      <c r="Z95" s="43">
        <f t="shared" si="38"/>
        <v>11078</v>
      </c>
      <c r="AA95" s="59">
        <f t="shared" si="30"/>
        <v>180860</v>
      </c>
      <c r="AB95" s="196">
        <v>3.0785</v>
      </c>
      <c r="AC95" s="43">
        <f t="shared" si="39"/>
        <v>2697</v>
      </c>
      <c r="AD95" s="104">
        <v>56594</v>
      </c>
      <c r="AE95" s="58">
        <f t="shared" si="40"/>
        <v>3692.6666666666665</v>
      </c>
      <c r="AF95" s="59">
        <f t="shared" si="44"/>
        <v>60286.666666666664</v>
      </c>
      <c r="AG95" s="59">
        <f t="shared" si="41"/>
        <v>899</v>
      </c>
      <c r="AH95" s="104">
        <v>169782</v>
      </c>
      <c r="AI95" s="59">
        <f t="shared" si="42"/>
        <v>11078</v>
      </c>
      <c r="AJ95" s="59">
        <f t="shared" si="36"/>
        <v>180860</v>
      </c>
      <c r="AK95" s="59">
        <f t="shared" si="43"/>
        <v>2697</v>
      </c>
    </row>
    <row r="96" spans="1:37" s="26" customFormat="1" ht="23.25" customHeight="1">
      <c r="A96" s="217"/>
      <c r="B96" s="212"/>
      <c r="C96" s="201"/>
      <c r="D96" s="205" t="s">
        <v>167</v>
      </c>
      <c r="E96" s="198" t="s">
        <v>120</v>
      </c>
      <c r="F96" s="229"/>
      <c r="G96" s="229">
        <v>6</v>
      </c>
      <c r="H96" s="233"/>
      <c r="I96" s="233"/>
      <c r="J96" s="235"/>
      <c r="K96" s="229">
        <v>12</v>
      </c>
      <c r="L96" s="233"/>
      <c r="M96" s="233">
        <v>10</v>
      </c>
      <c r="N96" s="229"/>
      <c r="O96" s="233">
        <v>9</v>
      </c>
      <c r="P96" s="247">
        <v>42248</v>
      </c>
      <c r="Q96" s="104">
        <v>25000</v>
      </c>
      <c r="R96" s="104"/>
      <c r="S96" s="104">
        <v>40000</v>
      </c>
      <c r="T96" s="104">
        <v>65000</v>
      </c>
      <c r="U96" s="104">
        <v>65000</v>
      </c>
      <c r="V96" s="104"/>
      <c r="W96" s="104">
        <v>10000</v>
      </c>
      <c r="X96" s="230" t="s">
        <v>196</v>
      </c>
      <c r="Y96" s="104"/>
      <c r="Z96" s="43">
        <f t="shared" si="38"/>
        <v>11078</v>
      </c>
      <c r="AA96" s="59">
        <f t="shared" si="30"/>
        <v>11078</v>
      </c>
      <c r="AB96" s="196"/>
      <c r="AC96" s="43">
        <f t="shared" si="39"/>
        <v>2697</v>
      </c>
      <c r="AD96" s="104"/>
      <c r="AE96" s="58">
        <f t="shared" si="40"/>
        <v>3692.6666666666665</v>
      </c>
      <c r="AF96" s="59">
        <f t="shared" si="44"/>
        <v>3692.6666666666665</v>
      </c>
      <c r="AG96" s="59">
        <f t="shared" si="41"/>
        <v>899</v>
      </c>
      <c r="AH96" s="104"/>
      <c r="AI96" s="59">
        <f t="shared" si="42"/>
        <v>11078</v>
      </c>
      <c r="AJ96" s="59">
        <f t="shared" si="36"/>
        <v>11078</v>
      </c>
      <c r="AK96" s="59">
        <f t="shared" si="43"/>
        <v>2697</v>
      </c>
    </row>
    <row r="97" spans="1:39" s="26" customFormat="1" ht="25.5" customHeight="1">
      <c r="A97" s="217"/>
      <c r="B97" s="213"/>
      <c r="C97" s="201"/>
      <c r="D97" s="205"/>
      <c r="E97" s="198" t="s">
        <v>175</v>
      </c>
      <c r="F97" s="229"/>
      <c r="G97" s="229">
        <v>3</v>
      </c>
      <c r="H97" s="233"/>
      <c r="I97" s="233"/>
      <c r="J97" s="235"/>
      <c r="K97" s="229">
        <v>6</v>
      </c>
      <c r="L97" s="233"/>
      <c r="M97" s="233"/>
      <c r="N97" s="229"/>
      <c r="O97" s="233"/>
      <c r="P97" s="247"/>
      <c r="Q97" s="104">
        <v>12500</v>
      </c>
      <c r="R97" s="104"/>
      <c r="S97" s="104"/>
      <c r="T97" s="104">
        <v>12500</v>
      </c>
      <c r="U97" s="104">
        <v>12500</v>
      </c>
      <c r="V97" s="104"/>
      <c r="W97" s="104">
        <v>6000</v>
      </c>
      <c r="X97" s="230" t="s">
        <v>196</v>
      </c>
      <c r="Y97" s="104"/>
      <c r="Z97" s="43">
        <f t="shared" si="38"/>
        <v>16500</v>
      </c>
      <c r="AA97" s="59">
        <f t="shared" si="30"/>
        <v>16500</v>
      </c>
      <c r="AB97" s="196"/>
      <c r="AC97" s="43">
        <f t="shared" si="39"/>
        <v>12519</v>
      </c>
      <c r="AD97" s="104"/>
      <c r="AE97" s="58">
        <f t="shared" si="40"/>
        <v>5500</v>
      </c>
      <c r="AF97" s="59">
        <f t="shared" si="44"/>
        <v>5500</v>
      </c>
      <c r="AG97" s="59">
        <f t="shared" si="41"/>
        <v>4173</v>
      </c>
      <c r="AH97" s="104"/>
      <c r="AI97" s="59">
        <f t="shared" si="42"/>
        <v>16500</v>
      </c>
      <c r="AJ97" s="59">
        <f t="shared" si="36"/>
        <v>16500</v>
      </c>
      <c r="AK97" s="59">
        <f t="shared" si="43"/>
        <v>12519</v>
      </c>
    </row>
    <row r="98" spans="1:39" s="26" customFormat="1" ht="28.5" customHeight="1">
      <c r="A98" s="216" t="s">
        <v>305</v>
      </c>
      <c r="B98" s="211" t="s">
        <v>118</v>
      </c>
      <c r="C98" s="198" t="s">
        <v>142</v>
      </c>
      <c r="D98" s="205" t="s">
        <v>119</v>
      </c>
      <c r="E98" s="198" t="s">
        <v>50</v>
      </c>
      <c r="F98" s="229"/>
      <c r="G98" s="229"/>
      <c r="H98" s="233"/>
      <c r="I98" s="233"/>
      <c r="J98" s="229"/>
      <c r="K98" s="229"/>
      <c r="L98" s="233"/>
      <c r="M98" s="233"/>
      <c r="N98" s="229"/>
      <c r="O98" s="233"/>
      <c r="P98" s="247"/>
      <c r="Q98" s="104"/>
      <c r="R98" s="104"/>
      <c r="S98" s="104"/>
      <c r="T98" s="104"/>
      <c r="U98" s="104"/>
      <c r="V98" s="104"/>
      <c r="W98" s="104"/>
      <c r="X98" s="230"/>
      <c r="Y98" s="104">
        <v>-50202</v>
      </c>
      <c r="Z98" s="43">
        <f t="shared" si="38"/>
        <v>0</v>
      </c>
      <c r="AA98" s="59">
        <f t="shared" si="30"/>
        <v>-50202</v>
      </c>
      <c r="AB98" s="196">
        <v>-0.90890000000000004</v>
      </c>
      <c r="AC98" s="43">
        <f t="shared" si="39"/>
        <v>0</v>
      </c>
      <c r="AD98" s="104">
        <v>-16734</v>
      </c>
      <c r="AE98" s="58">
        <f t="shared" si="40"/>
        <v>0</v>
      </c>
      <c r="AF98" s="59">
        <f t="shared" si="44"/>
        <v>-16734</v>
      </c>
      <c r="AG98" s="59">
        <f t="shared" si="41"/>
        <v>0</v>
      </c>
      <c r="AH98" s="104">
        <v>-50202</v>
      </c>
      <c r="AI98" s="59">
        <f t="shared" si="42"/>
        <v>0</v>
      </c>
      <c r="AJ98" s="59">
        <f t="shared" si="36"/>
        <v>-50202</v>
      </c>
      <c r="AK98" s="59">
        <f t="shared" si="43"/>
        <v>0</v>
      </c>
    </row>
    <row r="99" spans="1:39" s="26" customFormat="1" ht="21.75" customHeight="1">
      <c r="A99" s="217"/>
      <c r="B99" s="213"/>
      <c r="C99" s="201"/>
      <c r="D99" s="205" t="s">
        <v>120</v>
      </c>
      <c r="E99" s="198" t="s">
        <v>121</v>
      </c>
      <c r="F99" s="229"/>
      <c r="G99" s="229">
        <v>10</v>
      </c>
      <c r="H99" s="233"/>
      <c r="I99" s="233">
        <v>6</v>
      </c>
      <c r="J99" s="229"/>
      <c r="K99" s="229"/>
      <c r="L99" s="233"/>
      <c r="M99" s="233">
        <v>12</v>
      </c>
      <c r="N99" s="229"/>
      <c r="O99" s="233"/>
      <c r="P99" s="247">
        <v>42248</v>
      </c>
      <c r="Q99" s="104">
        <v>2500</v>
      </c>
      <c r="R99" s="104"/>
      <c r="S99" s="104"/>
      <c r="T99" s="104">
        <v>2500</v>
      </c>
      <c r="U99" s="104">
        <v>2500</v>
      </c>
      <c r="V99" s="104"/>
      <c r="W99" s="105">
        <v>8000</v>
      </c>
      <c r="X99" s="230" t="s">
        <v>196</v>
      </c>
      <c r="Y99" s="104"/>
      <c r="Z99" s="43">
        <f t="shared" si="38"/>
        <v>-5500</v>
      </c>
      <c r="AA99" s="59">
        <f t="shared" si="30"/>
        <v>-5500</v>
      </c>
      <c r="AB99" s="196"/>
      <c r="AC99" s="43">
        <f t="shared" si="39"/>
        <v>-7488</v>
      </c>
      <c r="AD99" s="104"/>
      <c r="AE99" s="58">
        <f t="shared" si="40"/>
        <v>-1833.3333333333333</v>
      </c>
      <c r="AF99" s="59">
        <f t="shared" si="44"/>
        <v>-1833.3333333333333</v>
      </c>
      <c r="AG99" s="59">
        <f t="shared" si="41"/>
        <v>-2496</v>
      </c>
      <c r="AH99" s="104"/>
      <c r="AI99" s="59">
        <f t="shared" si="42"/>
        <v>-5500</v>
      </c>
      <c r="AJ99" s="59">
        <f t="shared" si="36"/>
        <v>-5500</v>
      </c>
      <c r="AK99" s="59">
        <f t="shared" si="43"/>
        <v>-7488</v>
      </c>
    </row>
    <row r="100" spans="1:39" s="26" customFormat="1" ht="21.75" customHeight="1">
      <c r="A100" s="217"/>
      <c r="B100" s="213"/>
      <c r="C100" s="201"/>
      <c r="D100" s="205" t="s">
        <v>120</v>
      </c>
      <c r="E100" s="198" t="s">
        <v>121</v>
      </c>
      <c r="F100" s="229"/>
      <c r="G100" s="229">
        <v>10</v>
      </c>
      <c r="H100" s="233"/>
      <c r="I100" s="233">
        <v>6</v>
      </c>
      <c r="J100" s="229"/>
      <c r="K100" s="229"/>
      <c r="L100" s="233"/>
      <c r="M100" s="233">
        <v>12</v>
      </c>
      <c r="N100" s="229"/>
      <c r="O100" s="233"/>
      <c r="P100" s="247">
        <v>42248</v>
      </c>
      <c r="Q100" s="104">
        <v>2500</v>
      </c>
      <c r="R100" s="104"/>
      <c r="S100" s="104"/>
      <c r="T100" s="104">
        <v>2500</v>
      </c>
      <c r="U100" s="104">
        <v>2500</v>
      </c>
      <c r="V100" s="104"/>
      <c r="W100" s="105">
        <v>8000</v>
      </c>
      <c r="X100" s="230" t="s">
        <v>196</v>
      </c>
      <c r="Y100" s="104"/>
      <c r="Z100" s="43">
        <f t="shared" si="38"/>
        <v>-5500</v>
      </c>
      <c r="AA100" s="59">
        <f t="shared" si="30"/>
        <v>-5500</v>
      </c>
      <c r="AB100" s="196"/>
      <c r="AC100" s="43">
        <f t="shared" si="39"/>
        <v>-7488</v>
      </c>
      <c r="AD100" s="104"/>
      <c r="AE100" s="58">
        <f t="shared" si="40"/>
        <v>-1833.3333333333333</v>
      </c>
      <c r="AF100" s="59">
        <f t="shared" si="44"/>
        <v>-1833.3333333333333</v>
      </c>
      <c r="AG100" s="59">
        <f t="shared" si="41"/>
        <v>-2496</v>
      </c>
      <c r="AH100" s="104"/>
      <c r="AI100" s="59">
        <f t="shared" si="42"/>
        <v>-5500</v>
      </c>
      <c r="AJ100" s="59">
        <f t="shared" si="36"/>
        <v>-5500</v>
      </c>
      <c r="AK100" s="59">
        <f t="shared" si="43"/>
        <v>-7488</v>
      </c>
    </row>
    <row r="101" spans="1:39" s="26" customFormat="1" ht="21.75" customHeight="1">
      <c r="A101" s="217"/>
      <c r="B101" s="213"/>
      <c r="C101" s="201"/>
      <c r="D101" s="205" t="s">
        <v>120</v>
      </c>
      <c r="E101" s="198" t="s">
        <v>121</v>
      </c>
      <c r="F101" s="229"/>
      <c r="G101" s="229">
        <v>10</v>
      </c>
      <c r="H101" s="233"/>
      <c r="I101" s="233">
        <v>6</v>
      </c>
      <c r="J101" s="229"/>
      <c r="K101" s="229"/>
      <c r="L101" s="233"/>
      <c r="M101" s="233">
        <v>12</v>
      </c>
      <c r="N101" s="229"/>
      <c r="O101" s="233"/>
      <c r="P101" s="247">
        <v>42248</v>
      </c>
      <c r="Q101" s="104">
        <v>2500</v>
      </c>
      <c r="R101" s="104"/>
      <c r="S101" s="104"/>
      <c r="T101" s="104">
        <v>2500</v>
      </c>
      <c r="U101" s="104">
        <v>2500</v>
      </c>
      <c r="V101" s="104"/>
      <c r="W101" s="104">
        <v>0</v>
      </c>
      <c r="X101" s="230" t="s">
        <v>196</v>
      </c>
      <c r="Y101" s="104"/>
      <c r="Z101" s="43">
        <f t="shared" si="38"/>
        <v>-5500</v>
      </c>
      <c r="AA101" s="59">
        <f t="shared" si="30"/>
        <v>-5500</v>
      </c>
      <c r="AB101" s="196"/>
      <c r="AC101" s="43">
        <f t="shared" si="39"/>
        <v>-7488</v>
      </c>
      <c r="AD101" s="104"/>
      <c r="AE101" s="58">
        <f t="shared" si="40"/>
        <v>-1833.3333333333333</v>
      </c>
      <c r="AF101" s="59">
        <f t="shared" si="44"/>
        <v>-1833.3333333333333</v>
      </c>
      <c r="AG101" s="59">
        <f t="shared" si="41"/>
        <v>-2496</v>
      </c>
      <c r="AH101" s="104"/>
      <c r="AI101" s="59">
        <f t="shared" si="42"/>
        <v>-5500</v>
      </c>
      <c r="AJ101" s="59">
        <f t="shared" si="36"/>
        <v>-5500</v>
      </c>
      <c r="AK101" s="59">
        <f t="shared" si="43"/>
        <v>-7488</v>
      </c>
    </row>
    <row r="102" spans="1:39" s="26" customFormat="1" ht="21.75" customHeight="1">
      <c r="A102" s="217"/>
      <c r="B102" s="213"/>
      <c r="C102" s="201"/>
      <c r="D102" s="205" t="s">
        <v>120</v>
      </c>
      <c r="E102" s="198" t="s">
        <v>49</v>
      </c>
      <c r="F102" s="229"/>
      <c r="G102" s="229"/>
      <c r="H102" s="233"/>
      <c r="I102" s="233">
        <v>6</v>
      </c>
      <c r="J102" s="229"/>
      <c r="K102" s="229">
        <v>20</v>
      </c>
      <c r="L102" s="233"/>
      <c r="M102" s="233">
        <v>12</v>
      </c>
      <c r="N102" s="229"/>
      <c r="O102" s="233"/>
      <c r="P102" s="247">
        <v>42248</v>
      </c>
      <c r="Q102" s="104">
        <v>2500</v>
      </c>
      <c r="R102" s="104"/>
      <c r="S102" s="104"/>
      <c r="T102" s="104">
        <v>2500</v>
      </c>
      <c r="U102" s="104">
        <v>2500</v>
      </c>
      <c r="V102" s="104"/>
      <c r="W102" s="104"/>
      <c r="X102" s="230" t="s">
        <v>196</v>
      </c>
      <c r="Y102" s="104"/>
      <c r="Z102" s="43">
        <f t="shared" si="38"/>
        <v>-5500</v>
      </c>
      <c r="AA102" s="59">
        <f t="shared" si="30"/>
        <v>-5500</v>
      </c>
      <c r="AB102" s="196"/>
      <c r="AC102" s="43">
        <f t="shared" si="39"/>
        <v>-858</v>
      </c>
      <c r="AD102" s="104"/>
      <c r="AE102" s="58">
        <f t="shared" si="40"/>
        <v>-1833.3333333333333</v>
      </c>
      <c r="AF102" s="59">
        <f t="shared" si="44"/>
        <v>-1833.3333333333333</v>
      </c>
      <c r="AG102" s="59">
        <f t="shared" si="41"/>
        <v>-286</v>
      </c>
      <c r="AH102" s="104"/>
      <c r="AI102" s="59">
        <f t="shared" si="42"/>
        <v>-5500</v>
      </c>
      <c r="AJ102" s="59">
        <f t="shared" si="36"/>
        <v>-5500</v>
      </c>
      <c r="AK102" s="59">
        <f t="shared" si="43"/>
        <v>-858</v>
      </c>
    </row>
    <row r="103" spans="1:39" s="26" customFormat="1" ht="21.75" customHeight="1">
      <c r="A103" s="217"/>
      <c r="B103" s="213"/>
      <c r="C103" s="201"/>
      <c r="D103" s="205" t="s">
        <v>119</v>
      </c>
      <c r="E103" s="198" t="s">
        <v>49</v>
      </c>
      <c r="F103" s="229"/>
      <c r="G103" s="229"/>
      <c r="H103" s="233"/>
      <c r="I103" s="233"/>
      <c r="J103" s="229"/>
      <c r="K103" s="229">
        <v>20</v>
      </c>
      <c r="L103" s="233">
        <v>16</v>
      </c>
      <c r="M103" s="233">
        <v>6</v>
      </c>
      <c r="N103" s="229"/>
      <c r="O103" s="233"/>
      <c r="P103" s="247">
        <v>42248</v>
      </c>
      <c r="Q103" s="104">
        <v>0</v>
      </c>
      <c r="R103" s="104"/>
      <c r="S103" s="104"/>
      <c r="T103" s="104"/>
      <c r="U103" s="104"/>
      <c r="V103" s="104"/>
      <c r="W103" s="104"/>
      <c r="X103" s="230"/>
      <c r="Y103" s="104"/>
      <c r="Z103" s="43">
        <f t="shared" si="38"/>
        <v>1250</v>
      </c>
      <c r="AA103" s="59">
        <f t="shared" si="30"/>
        <v>1250</v>
      </c>
      <c r="AB103" s="196"/>
      <c r="AC103" s="43">
        <f t="shared" si="39"/>
        <v>10174</v>
      </c>
      <c r="AD103" s="104"/>
      <c r="AE103" s="58">
        <f t="shared" si="40"/>
        <v>416.66666666666669</v>
      </c>
      <c r="AF103" s="59">
        <f t="shared" si="44"/>
        <v>416.66666666666669</v>
      </c>
      <c r="AG103" s="59">
        <f t="shared" si="41"/>
        <v>3391.3333333333335</v>
      </c>
      <c r="AH103" s="104"/>
      <c r="AI103" s="59">
        <f t="shared" si="42"/>
        <v>1250</v>
      </c>
      <c r="AJ103" s="59">
        <f t="shared" si="36"/>
        <v>1250</v>
      </c>
      <c r="AK103" s="59">
        <f t="shared" si="43"/>
        <v>10174</v>
      </c>
    </row>
    <row r="104" spans="1:39" s="26" customFormat="1" ht="24.75" hidden="1" customHeight="1" outlineLevel="1">
      <c r="A104" s="217"/>
      <c r="B104" s="213"/>
      <c r="C104" s="201"/>
      <c r="D104" s="205" t="s">
        <v>49</v>
      </c>
      <c r="E104" s="198" t="s">
        <v>50</v>
      </c>
      <c r="F104" s="229"/>
      <c r="G104" s="229"/>
      <c r="H104" s="233"/>
      <c r="I104" s="233"/>
      <c r="J104" s="229"/>
      <c r="K104" s="229"/>
      <c r="L104" s="233"/>
      <c r="M104" s="233"/>
      <c r="N104" s="229"/>
      <c r="O104" s="233"/>
      <c r="P104" s="247"/>
      <c r="Q104" s="104"/>
      <c r="R104" s="104"/>
      <c r="S104" s="104"/>
      <c r="T104" s="104"/>
      <c r="U104" s="104"/>
      <c r="V104" s="104"/>
      <c r="W104" s="104"/>
      <c r="X104" s="230"/>
      <c r="Y104" s="104"/>
      <c r="Z104" s="43">
        <f t="shared" si="38"/>
        <v>0</v>
      </c>
      <c r="AA104" s="59">
        <f t="shared" si="30"/>
        <v>0</v>
      </c>
      <c r="AB104" s="196"/>
      <c r="AC104" s="43">
        <f t="shared" si="39"/>
        <v>0</v>
      </c>
      <c r="AD104" s="104"/>
      <c r="AE104" s="58">
        <f t="shared" si="40"/>
        <v>0</v>
      </c>
      <c r="AF104" s="59">
        <f t="shared" si="44"/>
        <v>0</v>
      </c>
      <c r="AG104" s="59">
        <f t="shared" si="41"/>
        <v>0</v>
      </c>
      <c r="AH104" s="104"/>
      <c r="AI104" s="59">
        <f t="shared" si="42"/>
        <v>0</v>
      </c>
      <c r="AJ104" s="59">
        <f t="shared" si="36"/>
        <v>0</v>
      </c>
      <c r="AK104" s="59">
        <f t="shared" si="43"/>
        <v>0</v>
      </c>
      <c r="AM104" s="309"/>
    </row>
    <row r="105" spans="1:39" s="26" customFormat="1" ht="24.75" hidden="1" customHeight="1" outlineLevel="1">
      <c r="A105" s="217"/>
      <c r="B105" s="213"/>
      <c r="C105" s="201"/>
      <c r="D105" s="205" t="s">
        <v>122</v>
      </c>
      <c r="E105" s="198" t="s">
        <v>50</v>
      </c>
      <c r="F105" s="229"/>
      <c r="G105" s="229"/>
      <c r="H105" s="233"/>
      <c r="I105" s="233"/>
      <c r="J105" s="229"/>
      <c r="K105" s="229"/>
      <c r="L105" s="233"/>
      <c r="M105" s="233"/>
      <c r="N105" s="229"/>
      <c r="O105" s="233"/>
      <c r="P105" s="247"/>
      <c r="Q105" s="104"/>
      <c r="R105" s="104"/>
      <c r="S105" s="104"/>
      <c r="T105" s="104"/>
      <c r="U105" s="104"/>
      <c r="V105" s="104"/>
      <c r="W105" s="104"/>
      <c r="X105" s="230"/>
      <c r="Y105" s="104"/>
      <c r="Z105" s="43">
        <f t="shared" si="38"/>
        <v>0</v>
      </c>
      <c r="AA105" s="59">
        <f t="shared" si="30"/>
        <v>0</v>
      </c>
      <c r="AB105" s="196"/>
      <c r="AC105" s="43">
        <f t="shared" si="39"/>
        <v>0</v>
      </c>
      <c r="AD105" s="104"/>
      <c r="AE105" s="58">
        <f t="shared" si="40"/>
        <v>0</v>
      </c>
      <c r="AF105" s="59">
        <f t="shared" si="44"/>
        <v>0</v>
      </c>
      <c r="AG105" s="59">
        <f t="shared" si="41"/>
        <v>0</v>
      </c>
      <c r="AH105" s="104"/>
      <c r="AI105" s="59">
        <f t="shared" si="42"/>
        <v>0</v>
      </c>
      <c r="AJ105" s="59">
        <f t="shared" si="36"/>
        <v>0</v>
      </c>
      <c r="AK105" s="59">
        <f t="shared" si="43"/>
        <v>0</v>
      </c>
    </row>
    <row r="106" spans="1:39" s="26" customFormat="1" ht="24.75" customHeight="1" collapsed="1">
      <c r="A106" s="217"/>
      <c r="B106" s="213"/>
      <c r="C106" s="201"/>
      <c r="D106" s="205" t="s">
        <v>122</v>
      </c>
      <c r="E106" s="198" t="s">
        <v>349</v>
      </c>
      <c r="F106" s="229"/>
      <c r="G106" s="229"/>
      <c r="H106" s="233"/>
      <c r="I106" s="233"/>
      <c r="J106" s="229"/>
      <c r="K106" s="229">
        <v>11</v>
      </c>
      <c r="L106" s="233"/>
      <c r="M106" s="233"/>
      <c r="N106" s="229">
        <v>9</v>
      </c>
      <c r="O106" s="236">
        <v>25</v>
      </c>
      <c r="P106" s="246">
        <v>42248</v>
      </c>
      <c r="Q106" s="105">
        <v>12500</v>
      </c>
      <c r="R106" s="105"/>
      <c r="S106" s="105"/>
      <c r="T106" s="105">
        <v>12500</v>
      </c>
      <c r="U106" s="105">
        <v>12500</v>
      </c>
      <c r="V106" s="105"/>
      <c r="W106" s="105"/>
      <c r="X106" s="237"/>
      <c r="Y106" s="105"/>
      <c r="Z106" s="43">
        <f t="shared" si="38"/>
        <v>597</v>
      </c>
      <c r="AA106" s="59">
        <f t="shared" si="30"/>
        <v>597</v>
      </c>
      <c r="AB106" s="197"/>
      <c r="AC106" s="43">
        <f t="shared" si="39"/>
        <v>-4925</v>
      </c>
      <c r="AD106" s="105"/>
      <c r="AE106" s="58">
        <f t="shared" si="40"/>
        <v>199</v>
      </c>
      <c r="AF106" s="59">
        <f t="shared" si="44"/>
        <v>199</v>
      </c>
      <c r="AG106" s="59">
        <f t="shared" si="41"/>
        <v>-1641.6666666666667</v>
      </c>
      <c r="AH106" s="105"/>
      <c r="AI106" s="59">
        <f t="shared" si="42"/>
        <v>597</v>
      </c>
      <c r="AJ106" s="59">
        <f t="shared" si="36"/>
        <v>597</v>
      </c>
      <c r="AK106" s="59">
        <f t="shared" si="43"/>
        <v>-4925</v>
      </c>
    </row>
    <row r="107" spans="1:39" s="26" customFormat="1" ht="29.25" hidden="1" customHeight="1" outlineLevel="1">
      <c r="A107" s="216" t="s">
        <v>306</v>
      </c>
      <c r="B107" s="211" t="s">
        <v>96</v>
      </c>
      <c r="C107" s="198" t="s">
        <v>129</v>
      </c>
      <c r="D107" s="205" t="s">
        <v>97</v>
      </c>
      <c r="E107" s="198" t="s">
        <v>50</v>
      </c>
      <c r="F107" s="229"/>
      <c r="G107" s="229"/>
      <c r="H107" s="233"/>
      <c r="I107" s="233"/>
      <c r="J107" s="229"/>
      <c r="K107" s="229"/>
      <c r="L107" s="233"/>
      <c r="M107" s="233"/>
      <c r="N107" s="229"/>
      <c r="O107" s="236"/>
      <c r="P107" s="246"/>
      <c r="Q107" s="105"/>
      <c r="R107" s="105"/>
      <c r="S107" s="105"/>
      <c r="T107" s="105"/>
      <c r="U107" s="105"/>
      <c r="V107" s="105"/>
      <c r="W107" s="105"/>
      <c r="X107" s="237"/>
      <c r="Y107" s="105">
        <v>0</v>
      </c>
      <c r="Z107" s="43">
        <f t="shared" si="38"/>
        <v>0</v>
      </c>
      <c r="AA107" s="59">
        <f t="shared" si="30"/>
        <v>0</v>
      </c>
      <c r="AB107" s="197">
        <v>0</v>
      </c>
      <c r="AC107" s="43">
        <f t="shared" si="39"/>
        <v>0</v>
      </c>
      <c r="AD107" s="105">
        <v>0</v>
      </c>
      <c r="AE107" s="58">
        <f t="shared" si="40"/>
        <v>0</v>
      </c>
      <c r="AF107" s="59">
        <f t="shared" si="44"/>
        <v>0</v>
      </c>
      <c r="AG107" s="59">
        <f t="shared" si="41"/>
        <v>0</v>
      </c>
      <c r="AH107" s="105">
        <v>0</v>
      </c>
      <c r="AI107" s="59">
        <f t="shared" si="42"/>
        <v>0</v>
      </c>
      <c r="AJ107" s="59">
        <f t="shared" si="36"/>
        <v>0</v>
      </c>
      <c r="AK107" s="59">
        <f t="shared" si="43"/>
        <v>0</v>
      </c>
    </row>
    <row r="108" spans="1:39" s="26" customFormat="1" ht="29.25" hidden="1" customHeight="1" outlineLevel="1">
      <c r="A108" s="217"/>
      <c r="B108" s="213"/>
      <c r="C108" s="201"/>
      <c r="D108" s="205" t="s">
        <v>97</v>
      </c>
      <c r="E108" s="198" t="s">
        <v>50</v>
      </c>
      <c r="F108" s="229"/>
      <c r="G108" s="229"/>
      <c r="H108" s="233"/>
      <c r="I108" s="233"/>
      <c r="J108" s="229"/>
      <c r="K108" s="229"/>
      <c r="L108" s="233"/>
      <c r="M108" s="233"/>
      <c r="N108" s="229"/>
      <c r="O108" s="236"/>
      <c r="P108" s="246"/>
      <c r="Q108" s="105"/>
      <c r="R108" s="105"/>
      <c r="S108" s="105"/>
      <c r="T108" s="105"/>
      <c r="U108" s="105"/>
      <c r="V108" s="105"/>
      <c r="W108" s="105"/>
      <c r="X108" s="237"/>
      <c r="Y108" s="105"/>
      <c r="Z108" s="43">
        <f t="shared" si="38"/>
        <v>0</v>
      </c>
      <c r="AA108" s="59">
        <f t="shared" si="30"/>
        <v>0</v>
      </c>
      <c r="AB108" s="197"/>
      <c r="AC108" s="43">
        <f t="shared" si="39"/>
        <v>0</v>
      </c>
      <c r="AD108" s="105"/>
      <c r="AE108" s="58">
        <f t="shared" si="40"/>
        <v>0</v>
      </c>
      <c r="AF108" s="59">
        <f t="shared" si="44"/>
        <v>0</v>
      </c>
      <c r="AG108" s="59">
        <f t="shared" si="41"/>
        <v>0</v>
      </c>
      <c r="AH108" s="105"/>
      <c r="AI108" s="59">
        <f t="shared" si="42"/>
        <v>0</v>
      </c>
      <c r="AJ108" s="59">
        <f t="shared" si="36"/>
        <v>0</v>
      </c>
      <c r="AK108" s="59">
        <f t="shared" si="43"/>
        <v>0</v>
      </c>
    </row>
    <row r="109" spans="1:39" s="26" customFormat="1" ht="32.25" customHeight="1" collapsed="1">
      <c r="A109" s="216" t="s">
        <v>306</v>
      </c>
      <c r="B109" s="211" t="s">
        <v>96</v>
      </c>
      <c r="C109" s="198" t="s">
        <v>129</v>
      </c>
      <c r="D109" s="205" t="s">
        <v>98</v>
      </c>
      <c r="E109" s="198" t="s">
        <v>97</v>
      </c>
      <c r="F109" s="229"/>
      <c r="G109" s="229">
        <v>5</v>
      </c>
      <c r="H109" s="233"/>
      <c r="I109" s="233"/>
      <c r="J109" s="229"/>
      <c r="K109" s="229">
        <v>10</v>
      </c>
      <c r="L109" s="233">
        <v>9</v>
      </c>
      <c r="M109" s="233">
        <v>6</v>
      </c>
      <c r="N109" s="229"/>
      <c r="O109" s="236">
        <v>7</v>
      </c>
      <c r="P109" s="246">
        <v>42248</v>
      </c>
      <c r="Q109" s="105">
        <v>12500</v>
      </c>
      <c r="R109" s="105"/>
      <c r="S109" s="105">
        <v>45000</v>
      </c>
      <c r="T109" s="105">
        <f>SUM(Q109:S109)</f>
        <v>57500</v>
      </c>
      <c r="U109" s="105">
        <v>57500</v>
      </c>
      <c r="V109" s="105"/>
      <c r="W109" s="105">
        <v>10000</v>
      </c>
      <c r="X109" s="237" t="s">
        <v>196</v>
      </c>
      <c r="Y109" s="105"/>
      <c r="Z109" s="43">
        <f t="shared" si="38"/>
        <v>2769</v>
      </c>
      <c r="AA109" s="59">
        <f t="shared" si="30"/>
        <v>2769</v>
      </c>
      <c r="AB109" s="197"/>
      <c r="AC109" s="43">
        <f t="shared" si="39"/>
        <v>1840</v>
      </c>
      <c r="AD109" s="105"/>
      <c r="AE109" s="58">
        <f t="shared" si="40"/>
        <v>923</v>
      </c>
      <c r="AF109" s="59">
        <f t="shared" si="44"/>
        <v>923</v>
      </c>
      <c r="AG109" s="59">
        <f t="shared" si="41"/>
        <v>613.33333333333337</v>
      </c>
      <c r="AH109" s="105"/>
      <c r="AI109" s="59">
        <f t="shared" si="42"/>
        <v>2769</v>
      </c>
      <c r="AJ109" s="59">
        <f t="shared" si="36"/>
        <v>2769</v>
      </c>
      <c r="AK109" s="59">
        <f t="shared" si="43"/>
        <v>1840</v>
      </c>
    </row>
    <row r="110" spans="1:39" s="26" customFormat="1" ht="32.25" customHeight="1">
      <c r="A110" s="217"/>
      <c r="B110" s="213"/>
      <c r="C110" s="201"/>
      <c r="D110" s="205" t="s">
        <v>350</v>
      </c>
      <c r="E110" s="198" t="s">
        <v>97</v>
      </c>
      <c r="F110" s="229"/>
      <c r="G110" s="229">
        <v>5</v>
      </c>
      <c r="H110" s="233"/>
      <c r="I110" s="233"/>
      <c r="J110" s="229"/>
      <c r="K110" s="229">
        <v>10</v>
      </c>
      <c r="L110" s="233"/>
      <c r="M110" s="233">
        <v>13</v>
      </c>
      <c r="N110" s="229"/>
      <c r="O110" s="236">
        <v>7</v>
      </c>
      <c r="P110" s="246">
        <v>42248</v>
      </c>
      <c r="Q110" s="105">
        <v>12500</v>
      </c>
      <c r="R110" s="105"/>
      <c r="S110" s="105">
        <v>45000</v>
      </c>
      <c r="T110" s="105">
        <f>SUM(Q110:S110)</f>
        <v>57500</v>
      </c>
      <c r="U110" s="105">
        <v>57500</v>
      </c>
      <c r="V110" s="105"/>
      <c r="W110" s="105">
        <v>0</v>
      </c>
      <c r="X110" s="237" t="s">
        <v>196</v>
      </c>
      <c r="Y110" s="105"/>
      <c r="Z110" s="43">
        <f t="shared" si="38"/>
        <v>3269</v>
      </c>
      <c r="AA110" s="59">
        <f t="shared" si="30"/>
        <v>3269</v>
      </c>
      <c r="AB110" s="197"/>
      <c r="AC110" s="43">
        <f t="shared" si="39"/>
        <v>-2825</v>
      </c>
      <c r="AD110" s="105"/>
      <c r="AE110" s="58">
        <f t="shared" si="40"/>
        <v>1089.6666666666667</v>
      </c>
      <c r="AF110" s="59">
        <f t="shared" si="44"/>
        <v>1089.6666666666667</v>
      </c>
      <c r="AG110" s="59">
        <f t="shared" si="41"/>
        <v>-941.66666666666663</v>
      </c>
      <c r="AH110" s="105"/>
      <c r="AI110" s="59">
        <f t="shared" si="42"/>
        <v>3269</v>
      </c>
      <c r="AJ110" s="59">
        <f t="shared" si="36"/>
        <v>3269</v>
      </c>
      <c r="AK110" s="59">
        <f t="shared" si="43"/>
        <v>-2825</v>
      </c>
    </row>
    <row r="111" spans="1:39" s="26" customFormat="1" ht="32.25" customHeight="1">
      <c r="A111" s="217"/>
      <c r="B111" s="213"/>
      <c r="C111" s="201"/>
      <c r="D111" s="205" t="s">
        <v>350</v>
      </c>
      <c r="E111" s="198" t="s">
        <v>49</v>
      </c>
      <c r="F111" s="229"/>
      <c r="G111" s="229"/>
      <c r="H111" s="233"/>
      <c r="I111" s="233"/>
      <c r="J111" s="229"/>
      <c r="K111" s="229">
        <v>20</v>
      </c>
      <c r="L111" s="233"/>
      <c r="M111" s="233">
        <v>13</v>
      </c>
      <c r="N111" s="229"/>
      <c r="O111" s="236">
        <v>7</v>
      </c>
      <c r="P111" s="246">
        <v>42248</v>
      </c>
      <c r="Q111" s="105">
        <v>5000</v>
      </c>
      <c r="R111" s="105"/>
      <c r="S111" s="105">
        <v>5000</v>
      </c>
      <c r="T111" s="105">
        <v>10000</v>
      </c>
      <c r="U111" s="105">
        <v>10000</v>
      </c>
      <c r="V111" s="105"/>
      <c r="W111" s="105"/>
      <c r="X111" s="237"/>
      <c r="Y111" s="105"/>
      <c r="Z111" s="43">
        <f t="shared" si="38"/>
        <v>3269</v>
      </c>
      <c r="AA111" s="59">
        <f t="shared" si="30"/>
        <v>3269</v>
      </c>
      <c r="AB111" s="197"/>
      <c r="AC111" s="43">
        <f t="shared" si="39"/>
        <v>490</v>
      </c>
      <c r="AD111" s="105"/>
      <c r="AE111" s="58">
        <f t="shared" si="40"/>
        <v>1089.6666666666667</v>
      </c>
      <c r="AF111" s="59">
        <f t="shared" si="44"/>
        <v>1089.6666666666667</v>
      </c>
      <c r="AG111" s="59">
        <f t="shared" si="41"/>
        <v>163.33333333333334</v>
      </c>
      <c r="AH111" s="105"/>
      <c r="AI111" s="59">
        <f t="shared" si="42"/>
        <v>3269</v>
      </c>
      <c r="AJ111" s="59">
        <f t="shared" si="36"/>
        <v>3269</v>
      </c>
      <c r="AK111" s="59">
        <f t="shared" si="43"/>
        <v>490</v>
      </c>
    </row>
    <row r="112" spans="1:39" s="26" customFormat="1" ht="32.25" customHeight="1">
      <c r="A112" s="217"/>
      <c r="B112" s="213"/>
      <c r="C112" s="201"/>
      <c r="D112" s="205" t="s">
        <v>351</v>
      </c>
      <c r="E112" s="204" t="s">
        <v>99</v>
      </c>
      <c r="F112" s="229"/>
      <c r="G112" s="229"/>
      <c r="H112" s="233"/>
      <c r="I112" s="233">
        <v>6</v>
      </c>
      <c r="J112" s="229"/>
      <c r="K112" s="229"/>
      <c r="L112" s="233"/>
      <c r="M112" s="233">
        <v>12</v>
      </c>
      <c r="N112" s="229"/>
      <c r="O112" s="236"/>
      <c r="P112" s="246">
        <v>42248</v>
      </c>
      <c r="Q112" s="105"/>
      <c r="R112" s="105"/>
      <c r="S112" s="105"/>
      <c r="T112" s="105"/>
      <c r="U112" s="105"/>
      <c r="V112" s="105"/>
      <c r="W112" s="105"/>
      <c r="X112" s="237" t="s">
        <v>196</v>
      </c>
      <c r="Y112" s="105"/>
      <c r="Z112" s="43">
        <f t="shared" si="38"/>
        <v>-33000</v>
      </c>
      <c r="AA112" s="59">
        <f t="shared" ref="AA112:AA115" si="45">SUM(Y112:Z112)</f>
        <v>-33000</v>
      </c>
      <c r="AB112" s="197"/>
      <c r="AC112" s="43">
        <f t="shared" si="39"/>
        <v>-25038</v>
      </c>
      <c r="AD112" s="105"/>
      <c r="AE112" s="58">
        <f t="shared" si="40"/>
        <v>-11000</v>
      </c>
      <c r="AF112" s="59">
        <f t="shared" si="44"/>
        <v>-11000</v>
      </c>
      <c r="AG112" s="59">
        <f t="shared" si="41"/>
        <v>-8346</v>
      </c>
      <c r="AH112" s="105"/>
      <c r="AI112" s="59">
        <f t="shared" si="42"/>
        <v>-33000</v>
      </c>
      <c r="AJ112" s="59">
        <f t="shared" ref="AJ112:AJ115" si="46">SUM(AH112:AI112)</f>
        <v>-33000</v>
      </c>
      <c r="AK112" s="59">
        <f t="shared" si="43"/>
        <v>-25038</v>
      </c>
    </row>
    <row r="113" spans="1:37" s="26" customFormat="1" ht="22.5" hidden="1" customHeight="1" outlineLevel="1">
      <c r="A113" s="217"/>
      <c r="B113" s="213"/>
      <c r="C113" s="201"/>
      <c r="D113" s="205" t="s">
        <v>100</v>
      </c>
      <c r="E113" s="198" t="s">
        <v>50</v>
      </c>
      <c r="F113" s="229"/>
      <c r="G113" s="229"/>
      <c r="H113" s="233"/>
      <c r="I113" s="233"/>
      <c r="J113" s="229"/>
      <c r="K113" s="229"/>
      <c r="L113" s="233"/>
      <c r="M113" s="233"/>
      <c r="N113" s="229"/>
      <c r="O113" s="236"/>
      <c r="P113" s="246"/>
      <c r="Q113" s="105"/>
      <c r="R113" s="105"/>
      <c r="S113" s="105"/>
      <c r="T113" s="105"/>
      <c r="U113" s="105"/>
      <c r="V113" s="105"/>
      <c r="W113" s="105"/>
      <c r="X113" s="237"/>
      <c r="Y113" s="105"/>
      <c r="Z113" s="43">
        <f t="shared" si="38"/>
        <v>0</v>
      </c>
      <c r="AA113" s="59">
        <f t="shared" si="45"/>
        <v>0</v>
      </c>
      <c r="AB113" s="197"/>
      <c r="AC113" s="43">
        <f t="shared" si="39"/>
        <v>0</v>
      </c>
      <c r="AD113" s="105"/>
      <c r="AE113" s="58">
        <f t="shared" si="40"/>
        <v>0</v>
      </c>
      <c r="AF113" s="59">
        <f t="shared" si="44"/>
        <v>0</v>
      </c>
      <c r="AG113" s="59">
        <f t="shared" si="41"/>
        <v>0</v>
      </c>
      <c r="AH113" s="105"/>
      <c r="AI113" s="59">
        <f t="shared" si="42"/>
        <v>0</v>
      </c>
      <c r="AJ113" s="59">
        <f t="shared" si="46"/>
        <v>0</v>
      </c>
      <c r="AK113" s="59">
        <f t="shared" si="43"/>
        <v>0</v>
      </c>
    </row>
    <row r="114" spans="1:37" s="26" customFormat="1" ht="22.5" hidden="1" customHeight="1" outlineLevel="1">
      <c r="A114" s="217"/>
      <c r="B114" s="213"/>
      <c r="C114" s="201"/>
      <c r="D114" s="205" t="s">
        <v>100</v>
      </c>
      <c r="E114" s="198" t="s">
        <v>50</v>
      </c>
      <c r="F114" s="229"/>
      <c r="G114" s="229"/>
      <c r="H114" s="233"/>
      <c r="I114" s="233"/>
      <c r="J114" s="229"/>
      <c r="K114" s="229"/>
      <c r="L114" s="233"/>
      <c r="M114" s="233"/>
      <c r="N114" s="229"/>
      <c r="O114" s="236"/>
      <c r="P114" s="246"/>
      <c r="Q114" s="105"/>
      <c r="R114" s="105"/>
      <c r="S114" s="105"/>
      <c r="T114" s="105"/>
      <c r="U114" s="105"/>
      <c r="V114" s="105"/>
      <c r="W114" s="105"/>
      <c r="X114" s="237"/>
      <c r="Y114" s="105"/>
      <c r="Z114" s="43">
        <f t="shared" si="38"/>
        <v>0</v>
      </c>
      <c r="AA114" s="59">
        <f t="shared" si="45"/>
        <v>0</v>
      </c>
      <c r="AB114" s="197"/>
      <c r="AC114" s="43">
        <f t="shared" si="39"/>
        <v>0</v>
      </c>
      <c r="AD114" s="105"/>
      <c r="AE114" s="58">
        <f t="shared" si="40"/>
        <v>0</v>
      </c>
      <c r="AF114" s="59">
        <f t="shared" si="44"/>
        <v>0</v>
      </c>
      <c r="AG114" s="59">
        <f t="shared" si="41"/>
        <v>0</v>
      </c>
      <c r="AH114" s="105"/>
      <c r="AI114" s="59">
        <f t="shared" si="42"/>
        <v>0</v>
      </c>
      <c r="AJ114" s="59">
        <f t="shared" si="46"/>
        <v>0</v>
      </c>
      <c r="AK114" s="59">
        <f t="shared" si="43"/>
        <v>0</v>
      </c>
    </row>
    <row r="115" spans="1:37" s="26" customFormat="1" ht="22.5" hidden="1" customHeight="1" outlineLevel="1">
      <c r="A115" s="218"/>
      <c r="B115" s="215"/>
      <c r="C115" s="199"/>
      <c r="D115" s="205" t="s">
        <v>49</v>
      </c>
      <c r="E115" s="198" t="s">
        <v>50</v>
      </c>
      <c r="F115" s="229"/>
      <c r="G115" s="229"/>
      <c r="H115" s="233"/>
      <c r="I115" s="233"/>
      <c r="J115" s="229"/>
      <c r="K115" s="229"/>
      <c r="L115" s="233"/>
      <c r="M115" s="233"/>
      <c r="N115" s="229"/>
      <c r="O115" s="236"/>
      <c r="P115" s="246"/>
      <c r="Q115" s="105"/>
      <c r="R115" s="105"/>
      <c r="S115" s="105"/>
      <c r="T115" s="105"/>
      <c r="U115" s="105"/>
      <c r="V115" s="105"/>
      <c r="W115" s="105"/>
      <c r="X115" s="237"/>
      <c r="Y115" s="105"/>
      <c r="Z115" s="43">
        <f t="shared" si="38"/>
        <v>0</v>
      </c>
      <c r="AA115" s="59">
        <f t="shared" si="45"/>
        <v>0</v>
      </c>
      <c r="AB115" s="197"/>
      <c r="AC115" s="43">
        <f t="shared" si="39"/>
        <v>0</v>
      </c>
      <c r="AD115" s="105"/>
      <c r="AE115" s="58">
        <f t="shared" si="40"/>
        <v>0</v>
      </c>
      <c r="AF115" s="59">
        <f t="shared" si="44"/>
        <v>0</v>
      </c>
      <c r="AG115" s="59">
        <f t="shared" si="41"/>
        <v>0</v>
      </c>
      <c r="AH115" s="105"/>
      <c r="AI115" s="59">
        <f t="shared" si="42"/>
        <v>0</v>
      </c>
      <c r="AJ115" s="59">
        <f t="shared" si="46"/>
        <v>0</v>
      </c>
      <c r="AK115" s="59">
        <f t="shared" si="43"/>
        <v>0</v>
      </c>
    </row>
    <row r="116" spans="1:37" ht="42" customHeight="1" collapsed="1">
      <c r="A116" s="317" t="s">
        <v>355</v>
      </c>
      <c r="B116" s="318"/>
      <c r="C116" s="318"/>
      <c r="D116" s="318"/>
      <c r="E116" s="319"/>
      <c r="F116" s="18">
        <f>SUM(F48:F115)</f>
        <v>0</v>
      </c>
      <c r="G116" s="18">
        <f t="shared" ref="G116:O116" si="47">SUM(G48:G115)</f>
        <v>145</v>
      </c>
      <c r="H116" s="19">
        <f t="shared" si="47"/>
        <v>0</v>
      </c>
      <c r="I116" s="19">
        <f t="shared" si="47"/>
        <v>55</v>
      </c>
      <c r="J116" s="18">
        <f t="shared" si="47"/>
        <v>9</v>
      </c>
      <c r="K116" s="18">
        <f t="shared" si="47"/>
        <v>326</v>
      </c>
      <c r="L116" s="19">
        <f t="shared" si="47"/>
        <v>25</v>
      </c>
      <c r="M116" s="19">
        <f t="shared" si="47"/>
        <v>312</v>
      </c>
      <c r="N116" s="18">
        <f t="shared" si="47"/>
        <v>18</v>
      </c>
      <c r="O116" s="19">
        <f t="shared" si="47"/>
        <v>230</v>
      </c>
      <c r="P116" s="241"/>
      <c r="Q116" s="44">
        <f>SUM(Q48:Q115)</f>
        <v>397500</v>
      </c>
      <c r="R116" s="44">
        <f t="shared" ref="R116:AK116" si="48">SUM(R48:R115)</f>
        <v>20000</v>
      </c>
      <c r="S116" s="44">
        <f t="shared" si="48"/>
        <v>615000</v>
      </c>
      <c r="T116" s="44">
        <f>SUM(Q116:S116)</f>
        <v>1032500</v>
      </c>
      <c r="U116" s="44">
        <f>SUM(U48:U115)</f>
        <v>1032500</v>
      </c>
      <c r="V116" s="44">
        <f t="shared" ref="V116:AJ116" si="49">SUM(V48:V115)</f>
        <v>0</v>
      </c>
      <c r="W116" s="44">
        <f t="shared" si="49"/>
        <v>202000</v>
      </c>
      <c r="X116" s="44"/>
      <c r="Y116" s="44">
        <f t="shared" si="49"/>
        <v>1291840</v>
      </c>
      <c r="Z116" s="44">
        <f t="shared" si="49"/>
        <v>28754</v>
      </c>
      <c r="AA116" s="44">
        <f t="shared" si="49"/>
        <v>1320594</v>
      </c>
      <c r="AB116" s="90">
        <f t="shared" si="49"/>
        <v>24.110299999999999</v>
      </c>
      <c r="AC116" s="44">
        <f t="shared" si="49"/>
        <v>-90894</v>
      </c>
      <c r="AD116" s="44">
        <f t="shared" si="49"/>
        <v>430615</v>
      </c>
      <c r="AE116" s="44">
        <f t="shared" si="49"/>
        <v>9584.6666666666752</v>
      </c>
      <c r="AF116" s="44">
        <f t="shared" si="49"/>
        <v>440199.6666666668</v>
      </c>
      <c r="AG116" s="44">
        <f t="shared" si="49"/>
        <v>-30298.000000000007</v>
      </c>
      <c r="AH116" s="44">
        <f t="shared" si="49"/>
        <v>1291840</v>
      </c>
      <c r="AI116" s="44">
        <f t="shared" si="49"/>
        <v>28754</v>
      </c>
      <c r="AJ116" s="44">
        <f t="shared" si="49"/>
        <v>1320594</v>
      </c>
      <c r="AK116" s="44">
        <f t="shared" si="48"/>
        <v>-90894</v>
      </c>
    </row>
    <row r="117" spans="1:37" ht="24" customHeight="1">
      <c r="A117" s="325" t="s">
        <v>356</v>
      </c>
      <c r="B117" s="326"/>
      <c r="C117" s="326"/>
      <c r="D117" s="326"/>
      <c r="E117" s="327"/>
      <c r="F117" s="17" t="s">
        <v>158</v>
      </c>
      <c r="G117" s="17" t="s">
        <v>159</v>
      </c>
      <c r="H117" s="17"/>
      <c r="I117" s="17"/>
      <c r="J117" s="17" t="s">
        <v>158</v>
      </c>
      <c r="K117" s="17" t="s">
        <v>159</v>
      </c>
      <c r="L117" s="17"/>
      <c r="M117" s="17"/>
      <c r="N117" s="17" t="s">
        <v>158</v>
      </c>
      <c r="O117" s="17"/>
      <c r="P117" s="238"/>
      <c r="Q117" s="107"/>
      <c r="R117" s="107"/>
      <c r="S117" s="107"/>
      <c r="T117" s="108"/>
      <c r="U117" s="107"/>
      <c r="V117" s="107"/>
      <c r="W117" s="107"/>
      <c r="X117" s="239"/>
      <c r="Y117" s="107"/>
      <c r="Z117" s="107"/>
      <c r="AA117" s="107"/>
      <c r="AB117" s="93"/>
      <c r="AC117" s="107"/>
      <c r="AD117" s="107"/>
      <c r="AE117" s="107"/>
      <c r="AF117" s="107"/>
      <c r="AG117" s="107"/>
      <c r="AH117" s="107"/>
      <c r="AI117" s="107"/>
      <c r="AJ117" s="107"/>
      <c r="AK117" s="107"/>
    </row>
    <row r="118" spans="1:37" ht="28.5" customHeight="1">
      <c r="A118" s="328"/>
      <c r="B118" s="329"/>
      <c r="C118" s="329"/>
      <c r="D118" s="329"/>
      <c r="E118" s="330"/>
      <c r="F118" s="39">
        <f>F116+G116-H116-I116</f>
        <v>90</v>
      </c>
      <c r="G118" s="39">
        <f>G116-I116</f>
        <v>90</v>
      </c>
      <c r="H118" s="241"/>
      <c r="I118" s="241"/>
      <c r="J118" s="39">
        <f>J116+K116-L116-M116</f>
        <v>-2</v>
      </c>
      <c r="K118" s="39">
        <f>K116-M116</f>
        <v>14</v>
      </c>
      <c r="L118" s="241"/>
      <c r="M118" s="241"/>
      <c r="N118" s="39">
        <f>N116-O116</f>
        <v>-212</v>
      </c>
      <c r="O118" s="241"/>
      <c r="P118" s="238"/>
      <c r="Q118" s="107"/>
      <c r="R118" s="107"/>
      <c r="S118" s="107"/>
      <c r="T118" s="108"/>
      <c r="U118" s="107"/>
      <c r="V118" s="107"/>
      <c r="W118" s="107"/>
      <c r="X118" s="239"/>
      <c r="Y118" s="107"/>
      <c r="Z118" s="107"/>
      <c r="AA118" s="107"/>
      <c r="AB118" s="93"/>
      <c r="AC118" s="107"/>
      <c r="AD118" s="107"/>
      <c r="AE118" s="107"/>
      <c r="AF118" s="107"/>
      <c r="AG118" s="107"/>
      <c r="AH118" s="107"/>
      <c r="AI118" s="107"/>
      <c r="AJ118" s="107"/>
      <c r="AK118" s="107"/>
    </row>
    <row r="119" spans="1:37" ht="33" customHeight="1">
      <c r="Q119" s="107"/>
      <c r="R119" s="107"/>
      <c r="S119" s="107"/>
      <c r="T119" s="108"/>
      <c r="U119" s="107"/>
      <c r="V119" s="107"/>
      <c r="W119" s="107"/>
      <c r="Y119" s="107"/>
      <c r="Z119" s="107"/>
      <c r="AA119" s="107"/>
      <c r="AB119" s="93"/>
      <c r="AC119" s="107"/>
      <c r="AD119" s="107"/>
      <c r="AE119" s="107"/>
      <c r="AF119" s="107"/>
      <c r="AG119" s="107"/>
      <c r="AH119" s="107"/>
      <c r="AI119" s="107"/>
      <c r="AJ119" s="107"/>
      <c r="AK119" s="107"/>
    </row>
    <row r="120" spans="1:37" ht="49.5" customHeight="1">
      <c r="A120" s="331" t="s">
        <v>309</v>
      </c>
      <c r="B120" s="332"/>
      <c r="C120" s="332"/>
      <c r="D120" s="332"/>
      <c r="E120" s="333"/>
      <c r="F120" s="274">
        <f>F43+F116</f>
        <v>0</v>
      </c>
      <c r="G120" s="274">
        <f t="shared" ref="G120:AK120" si="50">G43+G116</f>
        <v>190</v>
      </c>
      <c r="H120" s="273">
        <f t="shared" si="50"/>
        <v>0</v>
      </c>
      <c r="I120" s="273">
        <f t="shared" si="50"/>
        <v>77</v>
      </c>
      <c r="J120" s="274">
        <f t="shared" si="50"/>
        <v>36</v>
      </c>
      <c r="K120" s="274">
        <f t="shared" si="50"/>
        <v>464</v>
      </c>
      <c r="L120" s="273">
        <f t="shared" si="50"/>
        <v>153</v>
      </c>
      <c r="M120" s="273">
        <f t="shared" si="50"/>
        <v>396</v>
      </c>
      <c r="N120" s="274">
        <f t="shared" si="50"/>
        <v>18</v>
      </c>
      <c r="O120" s="273">
        <f t="shared" si="50"/>
        <v>255</v>
      </c>
      <c r="P120" s="273"/>
      <c r="Q120" s="275">
        <f t="shared" si="50"/>
        <v>515500</v>
      </c>
      <c r="R120" s="275">
        <f t="shared" si="50"/>
        <v>20000</v>
      </c>
      <c r="S120" s="275">
        <f t="shared" si="50"/>
        <v>795000</v>
      </c>
      <c r="T120" s="275">
        <f t="shared" si="50"/>
        <v>1330500</v>
      </c>
      <c r="U120" s="275">
        <f t="shared" si="50"/>
        <v>1330500</v>
      </c>
      <c r="V120" s="275">
        <f t="shared" si="50"/>
        <v>0</v>
      </c>
      <c r="W120" s="275">
        <f t="shared" si="50"/>
        <v>273000</v>
      </c>
      <c r="X120" s="275"/>
      <c r="Y120" s="275">
        <f t="shared" si="50"/>
        <v>1680195</v>
      </c>
      <c r="Z120" s="275">
        <f t="shared" si="50"/>
        <v>29929</v>
      </c>
      <c r="AA120" s="275">
        <f t="shared" si="50"/>
        <v>1710124</v>
      </c>
      <c r="AB120" s="276">
        <f t="shared" si="50"/>
        <v>31.3033</v>
      </c>
      <c r="AC120" s="275">
        <f t="shared" si="50"/>
        <v>-56340</v>
      </c>
      <c r="AD120" s="275">
        <f t="shared" si="50"/>
        <v>560070</v>
      </c>
      <c r="AE120" s="275">
        <f t="shared" si="50"/>
        <v>9976.333333333343</v>
      </c>
      <c r="AF120" s="275">
        <f t="shared" si="50"/>
        <v>570046.33333333349</v>
      </c>
      <c r="AG120" s="275">
        <f t="shared" si="50"/>
        <v>-18780.000000000007</v>
      </c>
      <c r="AH120" s="275">
        <f t="shared" si="50"/>
        <v>1680195</v>
      </c>
      <c r="AI120" s="275">
        <f t="shared" si="50"/>
        <v>29929</v>
      </c>
      <c r="AJ120" s="275">
        <f t="shared" si="50"/>
        <v>1710124</v>
      </c>
      <c r="AK120" s="275">
        <f t="shared" si="50"/>
        <v>-56340</v>
      </c>
    </row>
    <row r="121" spans="1:37" ht="23.25" customHeight="1">
      <c r="A121" s="334" t="s">
        <v>310</v>
      </c>
      <c r="B121" s="335"/>
      <c r="C121" s="335"/>
      <c r="D121" s="335"/>
      <c r="E121" s="336"/>
      <c r="F121" s="17" t="s">
        <v>158</v>
      </c>
      <c r="G121" s="17" t="s">
        <v>159</v>
      </c>
      <c r="H121" s="17"/>
      <c r="I121" s="17"/>
      <c r="J121" s="17" t="s">
        <v>158</v>
      </c>
      <c r="K121" s="17" t="s">
        <v>159</v>
      </c>
      <c r="L121" s="17"/>
      <c r="M121" s="17"/>
      <c r="N121" s="17" t="s">
        <v>158</v>
      </c>
      <c r="O121" s="17"/>
      <c r="P121" s="238"/>
      <c r="Q121" s="107"/>
      <c r="R121" s="107"/>
      <c r="S121" s="107"/>
      <c r="T121" s="108"/>
      <c r="U121" s="107"/>
      <c r="V121" s="107"/>
      <c r="W121" s="107"/>
      <c r="X121" s="239"/>
      <c r="Y121" s="107"/>
      <c r="Z121" s="107"/>
      <c r="AA121" s="107"/>
      <c r="AB121" s="93"/>
      <c r="AC121" s="107"/>
      <c r="AD121" s="107"/>
      <c r="AE121" s="107"/>
      <c r="AF121" s="107"/>
      <c r="AG121" s="107"/>
      <c r="AH121" s="107"/>
      <c r="AI121" s="107"/>
      <c r="AJ121" s="107"/>
      <c r="AK121" s="107"/>
    </row>
    <row r="122" spans="1:37" ht="27.75" customHeight="1">
      <c r="A122" s="337"/>
      <c r="B122" s="338"/>
      <c r="C122" s="338"/>
      <c r="D122" s="338"/>
      <c r="E122" s="339"/>
      <c r="F122" s="39">
        <f>F120+G120-H120-I120</f>
        <v>113</v>
      </c>
      <c r="G122" s="39">
        <f>G120-I120</f>
        <v>113</v>
      </c>
      <c r="H122" s="241"/>
      <c r="I122" s="241"/>
      <c r="J122" s="39">
        <f>J120+K120-L120-M120</f>
        <v>-49</v>
      </c>
      <c r="K122" s="39">
        <f>K120-M120</f>
        <v>68</v>
      </c>
      <c r="L122" s="241"/>
      <c r="M122" s="241"/>
      <c r="N122" s="39">
        <f>N120-O120</f>
        <v>-237</v>
      </c>
      <c r="O122" s="241"/>
      <c r="P122" s="238"/>
      <c r="Q122" s="107"/>
      <c r="R122" s="107"/>
      <c r="S122" s="107"/>
      <c r="T122" s="108"/>
      <c r="U122" s="107"/>
      <c r="V122" s="107"/>
      <c r="W122" s="107"/>
      <c r="X122" s="239"/>
      <c r="Y122" s="107"/>
      <c r="Z122" s="107"/>
      <c r="AA122" s="107"/>
      <c r="AB122" s="93"/>
      <c r="AC122" s="107"/>
      <c r="AD122" s="107"/>
      <c r="AE122" s="107"/>
      <c r="AF122" s="107"/>
      <c r="AG122" s="107"/>
      <c r="AH122" s="107"/>
      <c r="AI122" s="107"/>
      <c r="AJ122" s="107"/>
      <c r="AK122" s="107"/>
    </row>
    <row r="123" spans="1:37">
      <c r="Q123" s="107"/>
      <c r="R123" s="107"/>
      <c r="S123" s="107"/>
      <c r="T123" s="108"/>
      <c r="U123" s="107"/>
      <c r="V123" s="107"/>
      <c r="W123" s="107"/>
      <c r="Y123" s="107"/>
      <c r="Z123" s="107"/>
      <c r="AA123" s="107"/>
      <c r="AB123" s="93"/>
      <c r="AC123" s="107"/>
      <c r="AD123" s="107"/>
      <c r="AE123" s="107"/>
      <c r="AF123" s="107"/>
      <c r="AG123" s="107"/>
      <c r="AH123" s="107"/>
      <c r="AI123" s="107"/>
      <c r="AJ123" s="107"/>
      <c r="AK123" s="107"/>
    </row>
    <row r="124" spans="1:37">
      <c r="Q124" s="107"/>
      <c r="R124" s="107"/>
      <c r="S124" s="107"/>
      <c r="T124" s="108"/>
      <c r="U124" s="107"/>
      <c r="V124" s="107"/>
      <c r="W124" s="107"/>
      <c r="Y124" s="107"/>
      <c r="Z124" s="107"/>
      <c r="AA124" s="107"/>
      <c r="AB124" s="93"/>
      <c r="AC124" s="107"/>
      <c r="AD124" s="107"/>
      <c r="AE124" s="107"/>
      <c r="AF124" s="107"/>
      <c r="AG124" s="107"/>
      <c r="AH124" s="107"/>
      <c r="AI124" s="107"/>
      <c r="AJ124" s="107"/>
      <c r="AK124" s="107"/>
    </row>
    <row r="125" spans="1:37">
      <c r="Q125" s="107"/>
      <c r="R125" s="107"/>
      <c r="S125" s="107"/>
      <c r="T125" s="108"/>
      <c r="U125" s="107"/>
      <c r="V125" s="107"/>
      <c r="W125" s="107"/>
      <c r="Y125" s="107"/>
      <c r="Z125" s="107"/>
      <c r="AA125" s="107"/>
      <c r="AB125" s="93"/>
      <c r="AC125" s="107"/>
      <c r="AD125" s="107"/>
      <c r="AE125" s="107"/>
      <c r="AF125" s="107"/>
      <c r="AG125" s="107"/>
      <c r="AH125" s="107"/>
      <c r="AI125" s="107"/>
      <c r="AJ125" s="107"/>
      <c r="AK125" s="107"/>
    </row>
    <row r="126" spans="1:37" ht="33.75" hidden="1" customHeight="1" outlineLevel="1">
      <c r="A126" s="118" t="s">
        <v>223</v>
      </c>
      <c r="Q126" s="107"/>
      <c r="R126" s="107"/>
      <c r="S126" s="107"/>
      <c r="T126" s="108"/>
      <c r="U126" s="107"/>
      <c r="V126" s="107"/>
      <c r="W126" s="107"/>
      <c r="Y126" s="107"/>
      <c r="Z126" s="107"/>
      <c r="AA126" s="107"/>
      <c r="AB126" s="93"/>
      <c r="AC126" s="107"/>
      <c r="AD126" s="107"/>
      <c r="AE126" s="107"/>
      <c r="AF126" s="107"/>
      <c r="AG126" s="107"/>
      <c r="AH126" s="107"/>
      <c r="AI126" s="107"/>
      <c r="AJ126" s="107"/>
      <c r="AK126" s="107"/>
    </row>
    <row r="127" spans="1:37" ht="42" hidden="1" customHeight="1" outlineLevel="1">
      <c r="A127" s="322" t="s">
        <v>222</v>
      </c>
      <c r="B127" s="323"/>
      <c r="C127" s="324"/>
      <c r="D127" s="112"/>
      <c r="E127" s="112"/>
      <c r="F127" s="8"/>
      <c r="G127" s="8"/>
      <c r="H127" s="9"/>
      <c r="I127" s="9"/>
      <c r="J127" s="8"/>
      <c r="K127" s="8"/>
      <c r="L127" s="9"/>
      <c r="M127" s="9"/>
      <c r="N127" s="8"/>
      <c r="O127" s="9"/>
      <c r="P127" s="112"/>
      <c r="Q127" s="109"/>
      <c r="R127" s="109"/>
      <c r="S127" s="109"/>
      <c r="T127" s="110"/>
      <c r="U127" s="109"/>
      <c r="V127" s="109"/>
      <c r="W127" s="109"/>
      <c r="X127" s="54"/>
      <c r="Y127" s="109"/>
      <c r="Z127" s="109"/>
      <c r="AA127" s="109"/>
      <c r="AB127" s="94"/>
      <c r="AC127" s="110"/>
      <c r="AD127" s="109"/>
      <c r="AE127" s="109"/>
      <c r="AF127" s="109"/>
      <c r="AG127" s="109"/>
      <c r="AH127" s="109"/>
      <c r="AI127" s="109"/>
      <c r="AJ127" s="109"/>
      <c r="AK127" s="109"/>
    </row>
    <row r="128" spans="1:37" s="26" customFormat="1" ht="51.75" hidden="1" customHeight="1" outlineLevel="1">
      <c r="A128" s="41">
        <v>3</v>
      </c>
      <c r="B128" s="42" t="s">
        <v>200</v>
      </c>
      <c r="C128" s="31" t="s">
        <v>201</v>
      </c>
      <c r="D128" s="23" t="s">
        <v>202</v>
      </c>
      <c r="E128" s="24" t="s">
        <v>50</v>
      </c>
      <c r="F128" s="97"/>
      <c r="G128" s="98"/>
      <c r="H128" s="99"/>
      <c r="I128" s="100"/>
      <c r="J128" s="101"/>
      <c r="K128" s="98"/>
      <c r="L128" s="99"/>
      <c r="M128" s="100"/>
      <c r="N128" s="97"/>
      <c r="O128" s="100"/>
      <c r="P128" s="102"/>
      <c r="Q128" s="58"/>
      <c r="R128" s="58"/>
      <c r="S128" s="58"/>
      <c r="T128" s="103"/>
      <c r="U128" s="58"/>
      <c r="V128" s="58"/>
      <c r="W128" s="58"/>
      <c r="X128" s="38"/>
      <c r="Y128" s="58"/>
      <c r="Z128" s="43"/>
      <c r="AA128" s="89"/>
      <c r="AB128" s="92"/>
      <c r="AC128" s="43"/>
      <c r="AD128" s="58"/>
      <c r="AE128" s="58">
        <f t="shared" ref="AE128:AE129" si="51">Z128/12*4</f>
        <v>0</v>
      </c>
      <c r="AF128" s="89">
        <f t="shared" ref="AF128:AF129" si="52">SUM(AD128:AE128)</f>
        <v>0</v>
      </c>
      <c r="AG128" s="59">
        <f t="shared" ref="AG128:AG129" si="53">AC128/12*4</f>
        <v>0</v>
      </c>
      <c r="AH128" s="58"/>
      <c r="AI128" s="59">
        <f t="shared" ref="AI128:AI129" si="54">Z128</f>
        <v>0</v>
      </c>
      <c r="AJ128" s="89">
        <f t="shared" ref="AJ128:AJ129" si="55">SUM(AH128:AI128)</f>
        <v>0</v>
      </c>
      <c r="AK128" s="59">
        <f t="shared" ref="AK128:AK129" si="56">AC128</f>
        <v>0</v>
      </c>
    </row>
    <row r="129" spans="1:37" s="26" customFormat="1" ht="123.75" hidden="1" customHeight="1" outlineLevel="1">
      <c r="A129" s="12"/>
      <c r="B129" s="13"/>
      <c r="C129" s="27" t="s">
        <v>221</v>
      </c>
      <c r="D129" s="22" t="s">
        <v>203</v>
      </c>
      <c r="E129" s="22" t="s">
        <v>70</v>
      </c>
      <c r="F129" s="113"/>
      <c r="G129" s="113">
        <v>10</v>
      </c>
      <c r="H129" s="96"/>
      <c r="I129" s="96"/>
      <c r="J129" s="114"/>
      <c r="K129" s="113"/>
      <c r="L129" s="96"/>
      <c r="M129" s="96">
        <v>20</v>
      </c>
      <c r="N129" s="113"/>
      <c r="O129" s="96"/>
      <c r="P129" s="95">
        <v>42248</v>
      </c>
      <c r="Q129" s="58"/>
      <c r="R129" s="58"/>
      <c r="S129" s="58"/>
      <c r="T129" s="103"/>
      <c r="U129" s="58"/>
      <c r="V129" s="58"/>
      <c r="W129" s="58"/>
      <c r="X129" s="38"/>
      <c r="Y129" s="58"/>
      <c r="Z129" s="43"/>
      <c r="AA129" s="89"/>
      <c r="AB129" s="92"/>
      <c r="AC129" s="43"/>
      <c r="AD129" s="58"/>
      <c r="AE129" s="58">
        <f t="shared" si="51"/>
        <v>0</v>
      </c>
      <c r="AF129" s="89">
        <f t="shared" si="52"/>
        <v>0</v>
      </c>
      <c r="AG129" s="59">
        <f t="shared" si="53"/>
        <v>0</v>
      </c>
      <c r="AH129" s="58"/>
      <c r="AI129" s="59">
        <f t="shared" si="54"/>
        <v>0</v>
      </c>
      <c r="AJ129" s="89">
        <f t="shared" si="55"/>
        <v>0</v>
      </c>
      <c r="AK129" s="59">
        <f t="shared" si="56"/>
        <v>0</v>
      </c>
    </row>
    <row r="130" spans="1:37" ht="21.75" customHeight="1" collapsed="1">
      <c r="Q130" s="107"/>
      <c r="R130" s="107"/>
      <c r="S130" s="107"/>
      <c r="T130" s="108"/>
      <c r="U130" s="107"/>
      <c r="V130" s="107"/>
      <c r="W130" s="107"/>
      <c r="Y130" s="107"/>
      <c r="Z130" s="107"/>
      <c r="AA130" s="107"/>
      <c r="AB130" s="93"/>
      <c r="AC130" s="107"/>
      <c r="AD130" s="107"/>
      <c r="AE130" s="107"/>
      <c r="AF130" s="107"/>
      <c r="AG130" s="107"/>
      <c r="AH130" s="107"/>
      <c r="AI130" s="107"/>
      <c r="AJ130" s="107"/>
      <c r="AK130" s="107"/>
    </row>
    <row r="131" spans="1:37" ht="21.75" customHeight="1">
      <c r="Q131" s="107"/>
      <c r="R131" s="107"/>
      <c r="S131" s="107"/>
      <c r="T131" s="108"/>
      <c r="U131" s="107"/>
      <c r="V131" s="107"/>
      <c r="W131" s="107"/>
      <c r="Y131" s="107"/>
      <c r="Z131" s="107"/>
      <c r="AA131" s="107"/>
      <c r="AB131" s="93"/>
      <c r="AC131" s="107"/>
      <c r="AD131" s="107"/>
      <c r="AE131" s="107"/>
      <c r="AF131" s="107"/>
      <c r="AG131" s="107"/>
      <c r="AH131" s="107"/>
      <c r="AI131" s="107"/>
      <c r="AJ131" s="107"/>
      <c r="AK131" s="107"/>
    </row>
    <row r="132" spans="1:37" ht="33.75" hidden="1" customHeight="1" outlineLevel="2">
      <c r="A132" s="118" t="s">
        <v>218</v>
      </c>
      <c r="Q132" s="107"/>
      <c r="R132" s="107"/>
      <c r="S132" s="107"/>
      <c r="T132" s="108"/>
      <c r="U132" s="107"/>
      <c r="V132" s="107"/>
      <c r="W132" s="107"/>
      <c r="Y132" s="107"/>
      <c r="Z132" s="107"/>
      <c r="AA132" s="107"/>
      <c r="AB132" s="93"/>
      <c r="AC132" s="107"/>
      <c r="AD132" s="107"/>
      <c r="AE132" s="107"/>
      <c r="AF132" s="107"/>
      <c r="AG132" s="107"/>
      <c r="AH132" s="107"/>
      <c r="AI132" s="107"/>
      <c r="AJ132" s="107"/>
      <c r="AK132" s="107"/>
    </row>
    <row r="133" spans="1:37" ht="54" hidden="1" customHeight="1" outlineLevel="2">
      <c r="A133" s="322" t="s">
        <v>224</v>
      </c>
      <c r="B133" s="323"/>
      <c r="C133" s="324"/>
      <c r="D133" s="55"/>
      <c r="E133" s="55"/>
      <c r="F133" s="8"/>
      <c r="G133" s="8"/>
      <c r="H133" s="9"/>
      <c r="I133" s="9"/>
      <c r="J133" s="8"/>
      <c r="K133" s="8"/>
      <c r="L133" s="9"/>
      <c r="M133" s="9"/>
      <c r="N133" s="8"/>
      <c r="O133" s="9"/>
      <c r="P133" s="55"/>
      <c r="Q133" s="109"/>
      <c r="R133" s="109"/>
      <c r="S133" s="109"/>
      <c r="T133" s="110"/>
      <c r="U133" s="109"/>
      <c r="V133" s="109"/>
      <c r="W133" s="109"/>
      <c r="X133" s="54"/>
      <c r="Y133" s="109"/>
      <c r="Z133" s="109"/>
      <c r="AA133" s="109"/>
      <c r="AB133" s="94"/>
      <c r="AC133" s="110"/>
      <c r="AD133" s="109"/>
      <c r="AE133" s="109"/>
      <c r="AF133" s="109"/>
      <c r="AG133" s="109"/>
      <c r="AH133" s="109"/>
      <c r="AI133" s="109"/>
      <c r="AJ133" s="109"/>
      <c r="AK133" s="109"/>
    </row>
    <row r="134" spans="1:37" s="26" customFormat="1" ht="64.5" hidden="1" customHeight="1" outlineLevel="2">
      <c r="A134" s="10">
        <v>3</v>
      </c>
      <c r="B134" s="11" t="s">
        <v>58</v>
      </c>
      <c r="C134" s="22" t="s">
        <v>64</v>
      </c>
      <c r="D134" s="23" t="s">
        <v>65</v>
      </c>
      <c r="E134" s="24" t="s">
        <v>160</v>
      </c>
      <c r="F134" s="14"/>
      <c r="G134" s="15"/>
      <c r="H134" s="25"/>
      <c r="I134" s="25"/>
      <c r="J134" s="16">
        <v>9</v>
      </c>
      <c r="K134" s="15">
        <v>11</v>
      </c>
      <c r="L134" s="25">
        <v>22</v>
      </c>
      <c r="M134" s="25"/>
      <c r="N134" s="14"/>
      <c r="O134" s="25"/>
      <c r="P134" s="21">
        <v>42614</v>
      </c>
      <c r="Q134" s="58">
        <v>4500</v>
      </c>
      <c r="R134" s="58">
        <v>0</v>
      </c>
      <c r="S134" s="58">
        <v>0</v>
      </c>
      <c r="T134" s="89">
        <v>4500</v>
      </c>
      <c r="U134" s="59">
        <v>4500</v>
      </c>
      <c r="V134" s="59"/>
      <c r="W134" s="59"/>
      <c r="X134" s="53" t="s">
        <v>196</v>
      </c>
      <c r="Y134" s="59">
        <v>94549</v>
      </c>
      <c r="Z134" s="43">
        <f>((F134*1125+G134*2750))-((H134*1125)+(I134*2750))+((J134*1125)+(K134*1375))-((L134*1125)+(1375*M134))+(N134*908)-(O134*908)</f>
        <v>500</v>
      </c>
      <c r="AA134" s="89">
        <f t="shared" ref="AA134:AA136" si="57">SUM(Y134:Z134)</f>
        <v>95049</v>
      </c>
      <c r="AB134" s="91">
        <v>1.7271000000000001</v>
      </c>
      <c r="AC134" s="43">
        <f>((F134*422+G134*1755))-((H134*422)+(I134*1755))+((J134*422)+(K134*1209))-((L134*422)+(1209*M134))+(N134*1139)-(O134*1139)</f>
        <v>7813</v>
      </c>
      <c r="AD134" s="59">
        <v>31517</v>
      </c>
      <c r="AE134" s="58">
        <f>Z134/12*4</f>
        <v>166.66666666666666</v>
      </c>
      <c r="AF134" s="59"/>
      <c r="AG134" s="59">
        <f>AC134/12*4</f>
        <v>2604.3333333333335</v>
      </c>
      <c r="AH134" s="59">
        <v>94549</v>
      </c>
      <c r="AI134" s="59">
        <f>Z134</f>
        <v>500</v>
      </c>
      <c r="AJ134" s="59"/>
      <c r="AK134" s="59">
        <f>AC134</f>
        <v>7813</v>
      </c>
    </row>
    <row r="135" spans="1:37" s="26" customFormat="1" ht="37.9" hidden="1" customHeight="1" outlineLevel="2">
      <c r="A135" s="12"/>
      <c r="B135" s="13"/>
      <c r="C135" s="27"/>
      <c r="D135" s="23" t="s">
        <v>119</v>
      </c>
      <c r="E135" s="24" t="s">
        <v>50</v>
      </c>
      <c r="F135" s="14"/>
      <c r="G135" s="15"/>
      <c r="H135" s="25"/>
      <c r="I135" s="25"/>
      <c r="J135" s="16"/>
      <c r="K135" s="15"/>
      <c r="L135" s="25"/>
      <c r="M135" s="25"/>
      <c r="N135" s="14"/>
      <c r="O135" s="25"/>
      <c r="P135" s="20"/>
      <c r="Q135" s="58"/>
      <c r="R135" s="58"/>
      <c r="S135" s="58"/>
      <c r="T135" s="89"/>
      <c r="U135" s="59"/>
      <c r="V135" s="59"/>
      <c r="W135" s="59"/>
      <c r="X135" s="53"/>
      <c r="Y135" s="59"/>
      <c r="Z135" s="43">
        <f>((F135*1125+G135*2750))-((H135*1125)+(I135*2750))+((J135*1125)+(K135*1375))-((L135*1125)+(1375*M135))+(N135*908)-(O135*908)</f>
        <v>0</v>
      </c>
      <c r="AA135" s="89">
        <f t="shared" si="57"/>
        <v>0</v>
      </c>
      <c r="AB135" s="91"/>
      <c r="AC135" s="43">
        <f>((F135*422+G135*1755))-((H135*422)+(I135*1755))+((J135*422)+(K135*1209))-((L135*422)+(1209*M135))+(N135*1139)-(O135*1139)</f>
        <v>0</v>
      </c>
      <c r="AD135" s="59"/>
      <c r="AE135" s="58">
        <f>Z135/12*4</f>
        <v>0</v>
      </c>
      <c r="AF135" s="59"/>
      <c r="AG135" s="59">
        <f>AC135/12*4</f>
        <v>0</v>
      </c>
      <c r="AH135" s="59"/>
      <c r="AI135" s="59">
        <f>Z135</f>
        <v>0</v>
      </c>
      <c r="AJ135" s="59"/>
      <c r="AK135" s="59">
        <f>AC135</f>
        <v>0</v>
      </c>
    </row>
    <row r="136" spans="1:37" s="26" customFormat="1" ht="103.5" hidden="1" customHeight="1" outlineLevel="2">
      <c r="A136" s="12"/>
      <c r="B136" s="13"/>
      <c r="C136" s="27"/>
      <c r="D136" s="23" t="s">
        <v>186</v>
      </c>
      <c r="E136" s="24" t="s">
        <v>119</v>
      </c>
      <c r="F136" s="37"/>
      <c r="G136" s="37"/>
      <c r="H136" s="28"/>
      <c r="I136" s="28"/>
      <c r="J136" s="62">
        <v>9</v>
      </c>
      <c r="K136" s="37">
        <v>11</v>
      </c>
      <c r="L136" s="28"/>
      <c r="M136" s="28">
        <v>8</v>
      </c>
      <c r="N136" s="63"/>
      <c r="O136" s="28">
        <v>12</v>
      </c>
      <c r="P136" s="21">
        <v>42614</v>
      </c>
      <c r="Q136" s="58">
        <v>12500</v>
      </c>
      <c r="R136" s="58">
        <v>0</v>
      </c>
      <c r="S136" s="58">
        <v>0</v>
      </c>
      <c r="T136" s="89">
        <v>12500</v>
      </c>
      <c r="U136" s="59">
        <v>12500</v>
      </c>
      <c r="V136" s="59"/>
      <c r="W136" s="59"/>
      <c r="X136" s="53"/>
      <c r="Y136" s="59"/>
      <c r="Z136" s="43">
        <f>((F136*1125+G136*2750))-((H136*1125)+(I136*2750))+((J136*1125)+(K136*1375))-((L136*1125)+(1375*M136))+(N136*908)-(O136*908)</f>
        <v>3354</v>
      </c>
      <c r="AA136" s="89">
        <f t="shared" si="57"/>
        <v>3354</v>
      </c>
      <c r="AB136" s="91"/>
      <c r="AC136" s="43">
        <f>((F136*422+G136*1755))-((H136*422)+(I136*1755))+((J136*422)+(K136*1209))-((L136*422)+(1209*M136))+(N136*1139)-(O136*1139)</f>
        <v>-6243</v>
      </c>
      <c r="AD136" s="59"/>
      <c r="AE136" s="58">
        <f>Z136/12*4</f>
        <v>1118</v>
      </c>
      <c r="AF136" s="59"/>
      <c r="AG136" s="59">
        <f>AC136/12*4</f>
        <v>-2081</v>
      </c>
      <c r="AH136" s="59"/>
      <c r="AI136" s="59">
        <f>Z136</f>
        <v>3354</v>
      </c>
      <c r="AJ136" s="59"/>
      <c r="AK136" s="59">
        <f>AC136</f>
        <v>-6243</v>
      </c>
    </row>
    <row r="137" spans="1:37" ht="21.75" customHeight="1" collapsed="1">
      <c r="Q137" s="107"/>
      <c r="R137" s="107"/>
      <c r="S137" s="107"/>
      <c r="T137" s="107"/>
      <c r="U137" s="107"/>
      <c r="V137" s="107"/>
      <c r="W137" s="107"/>
      <c r="Y137" s="107"/>
      <c r="Z137" s="107"/>
      <c r="AA137" s="107"/>
      <c r="AB137" s="93"/>
      <c r="AC137" s="107"/>
      <c r="AD137" s="107"/>
      <c r="AE137" s="107"/>
      <c r="AF137" s="107"/>
      <c r="AG137" s="107"/>
      <c r="AH137" s="107"/>
      <c r="AI137" s="107"/>
      <c r="AJ137" s="107"/>
      <c r="AK137" s="107"/>
    </row>
    <row r="138" spans="1:37" ht="19.5" customHeight="1">
      <c r="Q138" s="107"/>
      <c r="R138" s="107"/>
      <c r="S138" s="107"/>
      <c r="T138" s="107"/>
      <c r="U138" s="107"/>
      <c r="V138" s="107"/>
      <c r="W138" s="107"/>
      <c r="Y138" s="107"/>
      <c r="Z138" s="107"/>
      <c r="AA138" s="107"/>
      <c r="AB138" s="93"/>
      <c r="AC138" s="107"/>
      <c r="AD138" s="107"/>
      <c r="AE138" s="107"/>
      <c r="AF138" s="107"/>
      <c r="AG138" s="107"/>
      <c r="AH138" s="107"/>
      <c r="AI138" s="107"/>
      <c r="AJ138" s="107"/>
      <c r="AK138" s="107"/>
    </row>
    <row r="139" spans="1:37" ht="19.5" customHeight="1">
      <c r="Q139" s="107"/>
      <c r="R139" s="107"/>
      <c r="S139" s="107"/>
      <c r="T139" s="107"/>
      <c r="U139" s="107"/>
      <c r="V139" s="107"/>
      <c r="W139" s="107"/>
      <c r="Y139" s="107"/>
      <c r="Z139" s="107"/>
      <c r="AA139" s="107"/>
      <c r="AB139" s="93"/>
      <c r="AC139" s="107"/>
      <c r="AD139" s="107"/>
      <c r="AE139" s="107"/>
      <c r="AF139" s="107"/>
      <c r="AG139" s="107"/>
      <c r="AH139" s="107"/>
      <c r="AI139" s="107"/>
      <c r="AJ139" s="107"/>
      <c r="AK139" s="107"/>
    </row>
    <row r="140" spans="1:37" ht="19.5" customHeight="1">
      <c r="Q140" s="107"/>
      <c r="R140" s="107"/>
      <c r="S140" s="107"/>
      <c r="T140" s="107"/>
      <c r="U140" s="107"/>
      <c r="V140" s="107"/>
      <c r="W140" s="107"/>
      <c r="Y140" s="107"/>
      <c r="Z140" s="107"/>
      <c r="AA140" s="107"/>
      <c r="AB140" s="93"/>
      <c r="AC140" s="107"/>
      <c r="AD140" s="107"/>
      <c r="AE140" s="107"/>
      <c r="AF140" s="107"/>
      <c r="AG140" s="107"/>
      <c r="AH140" s="107"/>
      <c r="AI140" s="107"/>
      <c r="AJ140" s="107"/>
      <c r="AK140" s="107"/>
    </row>
  </sheetData>
  <sheetProtection password="DA9F" sheet="1" objects="1" scenarios="1"/>
  <mergeCells count="51">
    <mergeCell ref="C7:C10"/>
    <mergeCell ref="U7:U10"/>
    <mergeCell ref="V7:V10"/>
    <mergeCell ref="W7:W10"/>
    <mergeCell ref="AC7:AC10"/>
    <mergeCell ref="AF7:AF10"/>
    <mergeCell ref="N8:O8"/>
    <mergeCell ref="AI7:AI10"/>
    <mergeCell ref="AK7:AK10"/>
    <mergeCell ref="AH7:AH10"/>
    <mergeCell ref="R8:R10"/>
    <mergeCell ref="Q7:S7"/>
    <mergeCell ref="AG7:AG10"/>
    <mergeCell ref="AJ7:AJ10"/>
    <mergeCell ref="Q6:T6"/>
    <mergeCell ref="Y6:AC6"/>
    <mergeCell ref="P7:P10"/>
    <mergeCell ref="Y7:Y10"/>
    <mergeCell ref="T7:T10"/>
    <mergeCell ref="Q8:Q10"/>
    <mergeCell ref="X7:X10"/>
    <mergeCell ref="S8:S10"/>
    <mergeCell ref="Z7:Z10"/>
    <mergeCell ref="AA7:AA10"/>
    <mergeCell ref="AB7:AB10"/>
    <mergeCell ref="AD7:AD10"/>
    <mergeCell ref="AE7:AE10"/>
    <mergeCell ref="H5:I5"/>
    <mergeCell ref="A6:P6"/>
    <mergeCell ref="A7:A10"/>
    <mergeCell ref="B7:B10"/>
    <mergeCell ref="E8:E10"/>
    <mergeCell ref="H9:I9"/>
    <mergeCell ref="L9:M9"/>
    <mergeCell ref="J9:K9"/>
    <mergeCell ref="F7:O7"/>
    <mergeCell ref="F8:I8"/>
    <mergeCell ref="J8:M8"/>
    <mergeCell ref="F9:G9"/>
    <mergeCell ref="D7:E7"/>
    <mergeCell ref="D8:D10"/>
    <mergeCell ref="A133:C133"/>
    <mergeCell ref="A43:E43"/>
    <mergeCell ref="A44:E45"/>
    <mergeCell ref="A127:C127"/>
    <mergeCell ref="A117:E118"/>
    <mergeCell ref="A120:E120"/>
    <mergeCell ref="A121:E122"/>
    <mergeCell ref="A11:E11"/>
    <mergeCell ref="A47:E47"/>
    <mergeCell ref="A116:E116"/>
  </mergeCells>
  <phoneticPr fontId="8" type="noConversion"/>
  <pageMargins left="0.39370078740157483" right="0.39370078740157483" top="0.78740157480314965" bottom="0.59055118110236227" header="0.39370078740157483" footer="0.19685039370078741"/>
  <pageSetup paperSize="9" scale="70" orientation="landscape" r:id="rId1"/>
  <headerFooter alignWithMargins="0">
    <oddHeader>&amp;C&amp;A&amp;RAnlage 6 GRDrs 233/2015</oddHeader>
    <oddFooter>&amp;CSeite &amp;P von &amp;N</oddFooter>
  </headerFooter>
  <rowBreaks count="2" manualBreakCount="2">
    <brk id="72" max="16383" man="1"/>
    <brk id="10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43"/>
  <sheetViews>
    <sheetView zoomScale="80" zoomScaleNormal="80" workbookViewId="0">
      <pane ySplit="9" topLeftCell="A10" activePane="bottomLeft" state="frozen"/>
      <selection activeCell="N13" sqref="N13"/>
      <selection pane="bottomLeft" activeCell="A2" sqref="A2"/>
    </sheetView>
  </sheetViews>
  <sheetFormatPr baseColWidth="10" defaultRowHeight="12.75" outlineLevelRow="1" outlineLevelCol="1"/>
  <cols>
    <col min="1" max="1" width="12" style="69" customWidth="1"/>
    <col min="2" max="2" width="15.7109375" style="36" customWidth="1"/>
    <col min="3" max="3" width="28.5703125" style="36" customWidth="1"/>
    <col min="4" max="4" width="27.7109375" style="36" customWidth="1"/>
    <col min="5" max="5" width="26.85546875" style="36" customWidth="1"/>
    <col min="6" max="6" width="13.28515625" style="36" customWidth="1"/>
    <col min="7" max="7" width="12.7109375" style="36" hidden="1" customWidth="1" outlineLevel="1"/>
    <col min="8" max="8" width="12.140625" style="36" hidden="1" customWidth="1" outlineLevel="1"/>
    <col min="9" max="9" width="12.5703125" style="36" hidden="1" customWidth="1" outlineLevel="1"/>
    <col min="10" max="10" width="11.7109375" style="36" hidden="1" customWidth="1" outlineLevel="1"/>
    <col min="11" max="11" width="10.42578125" style="36" hidden="1" customWidth="1" outlineLevel="1"/>
    <col min="12" max="12" width="15.85546875" style="36" customWidth="1" collapsed="1"/>
    <col min="13" max="13" width="12.7109375" style="36" customWidth="1"/>
    <col min="14" max="14" width="12" style="36" hidden="1" customWidth="1" outlineLevel="1"/>
    <col min="15" max="22" width="10.7109375" style="36" hidden="1" customWidth="1" outlineLevel="1"/>
    <col min="23" max="23" width="11.5703125" style="32" hidden="1" customWidth="1" outlineLevel="1"/>
    <col min="24" max="24" width="11.42578125" style="36" collapsed="1"/>
    <col min="25" max="25" width="11.42578125" style="36"/>
    <col min="26" max="26" width="8" style="36" customWidth="1"/>
    <col min="27" max="16384" width="11.42578125" style="36"/>
  </cols>
  <sheetData>
    <row r="1" spans="1:27" ht="11.25" customHeight="1">
      <c r="A1" s="68"/>
    </row>
    <row r="2" spans="1:27" ht="24" customHeight="1">
      <c r="A2" s="193" t="s">
        <v>319</v>
      </c>
    </row>
    <row r="3" spans="1:27" ht="12" customHeight="1">
      <c r="A3" s="68"/>
    </row>
    <row r="4" spans="1:27" ht="10.5" customHeight="1"/>
    <row r="5" spans="1:27" ht="30.75" hidden="1" customHeight="1" outlineLevel="1">
      <c r="A5" s="395" t="s">
        <v>30</v>
      </c>
      <c r="B5" s="395"/>
      <c r="C5" s="395"/>
      <c r="D5" s="395"/>
      <c r="E5" s="395"/>
      <c r="F5" s="395"/>
      <c r="G5" s="395"/>
      <c r="H5" s="395"/>
      <c r="I5" s="395"/>
      <c r="J5" s="396" t="s">
        <v>17</v>
      </c>
      <c r="K5" s="396"/>
      <c r="L5" s="396"/>
      <c r="M5" s="396"/>
      <c r="N5" s="396"/>
    </row>
    <row r="6" spans="1:27" ht="39.6" customHeight="1" collapsed="1">
      <c r="A6" s="397" t="s">
        <v>10</v>
      </c>
      <c r="B6" s="398" t="s">
        <v>154</v>
      </c>
      <c r="C6" s="399" t="s">
        <v>314</v>
      </c>
      <c r="D6" s="399" t="s">
        <v>315</v>
      </c>
      <c r="E6" s="399" t="s">
        <v>29</v>
      </c>
      <c r="F6" s="399" t="s">
        <v>316</v>
      </c>
      <c r="G6" s="372" t="s">
        <v>35</v>
      </c>
      <c r="H6" s="372" t="s">
        <v>36</v>
      </c>
      <c r="I6" s="372" t="s">
        <v>37</v>
      </c>
      <c r="J6" s="375" t="s">
        <v>25</v>
      </c>
      <c r="K6" s="375" t="s">
        <v>32</v>
      </c>
      <c r="L6" s="375" t="s">
        <v>13</v>
      </c>
      <c r="M6" s="377" t="s">
        <v>329</v>
      </c>
      <c r="N6" s="375" t="s">
        <v>28</v>
      </c>
      <c r="O6" s="386" t="s">
        <v>21</v>
      </c>
      <c r="P6" s="383" t="s">
        <v>22</v>
      </c>
      <c r="Q6" s="375" t="s">
        <v>23</v>
      </c>
      <c r="R6" s="381" t="s">
        <v>24</v>
      </c>
      <c r="S6" s="386" t="s">
        <v>42</v>
      </c>
      <c r="T6" s="383" t="s">
        <v>43</v>
      </c>
      <c r="U6" s="375" t="s">
        <v>44</v>
      </c>
      <c r="V6" s="381" t="s">
        <v>45</v>
      </c>
    </row>
    <row r="7" spans="1:27" ht="12.75" customHeight="1">
      <c r="A7" s="397"/>
      <c r="B7" s="398"/>
      <c r="C7" s="399"/>
      <c r="D7" s="399"/>
      <c r="E7" s="399"/>
      <c r="F7" s="399"/>
      <c r="G7" s="373"/>
      <c r="H7" s="373"/>
      <c r="I7" s="373"/>
      <c r="J7" s="376"/>
      <c r="K7" s="376"/>
      <c r="L7" s="376"/>
      <c r="M7" s="378"/>
      <c r="N7" s="375"/>
      <c r="O7" s="387"/>
      <c r="P7" s="384"/>
      <c r="Q7" s="379"/>
      <c r="R7" s="381"/>
      <c r="S7" s="387"/>
      <c r="T7" s="384"/>
      <c r="U7" s="379"/>
      <c r="V7" s="381"/>
    </row>
    <row r="8" spans="1:27" ht="18" customHeight="1">
      <c r="A8" s="397"/>
      <c r="B8" s="398"/>
      <c r="C8" s="399"/>
      <c r="D8" s="399"/>
      <c r="E8" s="399"/>
      <c r="F8" s="399"/>
      <c r="G8" s="373"/>
      <c r="H8" s="373"/>
      <c r="I8" s="373"/>
      <c r="J8" s="376"/>
      <c r="K8" s="376"/>
      <c r="L8" s="376"/>
      <c r="M8" s="378"/>
      <c r="N8" s="375"/>
      <c r="O8" s="387"/>
      <c r="P8" s="384"/>
      <c r="Q8" s="379"/>
      <c r="R8" s="381"/>
      <c r="S8" s="387"/>
      <c r="T8" s="384"/>
      <c r="U8" s="379"/>
      <c r="V8" s="381"/>
    </row>
    <row r="9" spans="1:27" ht="17.25" customHeight="1">
      <c r="A9" s="397"/>
      <c r="B9" s="398"/>
      <c r="C9" s="399"/>
      <c r="D9" s="399"/>
      <c r="E9" s="399"/>
      <c r="F9" s="399"/>
      <c r="G9" s="374"/>
      <c r="H9" s="374"/>
      <c r="I9" s="374"/>
      <c r="J9" s="376"/>
      <c r="K9" s="376"/>
      <c r="L9" s="376"/>
      <c r="M9" s="378"/>
      <c r="N9" s="375"/>
      <c r="O9" s="388"/>
      <c r="P9" s="385"/>
      <c r="Q9" s="380"/>
      <c r="R9" s="382"/>
      <c r="S9" s="388"/>
      <c r="T9" s="385"/>
      <c r="U9" s="380"/>
      <c r="V9" s="382"/>
    </row>
    <row r="10" spans="1:27" ht="51.75" customHeight="1">
      <c r="A10" s="278" t="s">
        <v>298</v>
      </c>
      <c r="B10" s="278" t="s">
        <v>93</v>
      </c>
      <c r="C10" s="279" t="s">
        <v>317</v>
      </c>
      <c r="D10" s="279" t="s">
        <v>152</v>
      </c>
      <c r="E10" s="279" t="s">
        <v>323</v>
      </c>
      <c r="F10" s="295">
        <v>42248</v>
      </c>
      <c r="G10" s="296">
        <v>4</v>
      </c>
      <c r="H10" s="296">
        <v>15</v>
      </c>
      <c r="I10" s="296">
        <v>31</v>
      </c>
      <c r="J10" s="285">
        <v>19993</v>
      </c>
      <c r="K10" s="285">
        <v>0</v>
      </c>
      <c r="L10" s="286">
        <f>SUM(J10:K10)</f>
        <v>19993</v>
      </c>
      <c r="M10" s="287">
        <v>0.36230000000000001</v>
      </c>
      <c r="N10" s="285">
        <f>1*0.83*(G10+H10+I10)*0.65*5*4*11</f>
        <v>5934.5</v>
      </c>
      <c r="O10" s="288">
        <f>4/12*L10</f>
        <v>6664.333333333333</v>
      </c>
      <c r="P10" s="285"/>
      <c r="Q10" s="285">
        <f>SUM(O10:P10)</f>
        <v>6664.333333333333</v>
      </c>
      <c r="R10" s="285">
        <f>(N10/12)*4</f>
        <v>1978.1666666666667</v>
      </c>
      <c r="S10" s="285">
        <v>19993</v>
      </c>
      <c r="T10" s="285"/>
      <c r="U10" s="285">
        <f>SUM(S10:T10)</f>
        <v>19993</v>
      </c>
      <c r="V10" s="285">
        <f>N10</f>
        <v>5934.5</v>
      </c>
      <c r="W10" s="32" t="s">
        <v>177</v>
      </c>
      <c r="X10" s="32"/>
      <c r="Y10" s="32"/>
      <c r="Z10" s="32"/>
      <c r="AA10" s="32"/>
    </row>
    <row r="11" spans="1:27" s="71" customFormat="1" ht="38.25" customHeight="1">
      <c r="A11" s="280" t="s">
        <v>301</v>
      </c>
      <c r="B11" s="280" t="s">
        <v>58</v>
      </c>
      <c r="C11" s="279" t="s">
        <v>110</v>
      </c>
      <c r="D11" s="279" t="s">
        <v>327</v>
      </c>
      <c r="E11" s="279" t="s">
        <v>324</v>
      </c>
      <c r="F11" s="295">
        <v>42248</v>
      </c>
      <c r="G11" s="78">
        <v>3</v>
      </c>
      <c r="H11" s="78">
        <v>7</v>
      </c>
      <c r="I11" s="78">
        <v>0</v>
      </c>
      <c r="J11" s="285">
        <v>19998</v>
      </c>
      <c r="K11" s="285">
        <v>0</v>
      </c>
      <c r="L11" s="286">
        <f t="shared" ref="L11:L17" si="0">SUM(J11:K11)</f>
        <v>19998</v>
      </c>
      <c r="M11" s="287">
        <v>0.3624</v>
      </c>
      <c r="N11" s="285">
        <f t="shared" ref="N11:N17" si="1">1*0.83*(G11+H11+I11)*0.65*5*4*11</f>
        <v>1186.8999999999999</v>
      </c>
      <c r="O11" s="288">
        <f t="shared" ref="O11:O16" si="2">4/12*L11</f>
        <v>6666</v>
      </c>
      <c r="P11" s="289"/>
      <c r="Q11" s="285">
        <f t="shared" ref="Q11:Q17" si="3">SUM(O11:P11)</f>
        <v>6666</v>
      </c>
      <c r="R11" s="285">
        <f t="shared" ref="R11:R16" si="4">(N11/12)*4</f>
        <v>395.63333333333327</v>
      </c>
      <c r="S11" s="285">
        <v>19998</v>
      </c>
      <c r="T11" s="289"/>
      <c r="U11" s="285">
        <f t="shared" ref="U11:U17" si="5">SUM(S11:T11)</f>
        <v>19998</v>
      </c>
      <c r="V11" s="285">
        <f t="shared" ref="V11:V17" si="6">N11</f>
        <v>1186.8999999999999</v>
      </c>
      <c r="W11" s="32" t="s">
        <v>178</v>
      </c>
      <c r="X11" s="33"/>
      <c r="Y11" s="33"/>
      <c r="Z11" s="33"/>
      <c r="AA11" s="33"/>
    </row>
    <row r="12" spans="1:27" s="71" customFormat="1" ht="37.5" customHeight="1">
      <c r="A12" s="280" t="s">
        <v>302</v>
      </c>
      <c r="B12" s="280" t="s">
        <v>318</v>
      </c>
      <c r="C12" s="279" t="s">
        <v>322</v>
      </c>
      <c r="D12" s="279" t="s">
        <v>326</v>
      </c>
      <c r="E12" s="279" t="s">
        <v>325</v>
      </c>
      <c r="F12" s="295">
        <v>42248</v>
      </c>
      <c r="G12" s="78"/>
      <c r="H12" s="78"/>
      <c r="I12" s="78">
        <v>0</v>
      </c>
      <c r="J12" s="285">
        <v>19983</v>
      </c>
      <c r="K12" s="285">
        <v>0</v>
      </c>
      <c r="L12" s="286">
        <f t="shared" si="0"/>
        <v>19983</v>
      </c>
      <c r="M12" s="287">
        <v>0.36209999999999998</v>
      </c>
      <c r="N12" s="285">
        <f t="shared" si="1"/>
        <v>0</v>
      </c>
      <c r="O12" s="288">
        <f t="shared" si="2"/>
        <v>6661</v>
      </c>
      <c r="P12" s="289"/>
      <c r="Q12" s="285">
        <f t="shared" si="3"/>
        <v>6661</v>
      </c>
      <c r="R12" s="285">
        <f t="shared" si="4"/>
        <v>0</v>
      </c>
      <c r="S12" s="285">
        <v>19983</v>
      </c>
      <c r="T12" s="289"/>
      <c r="U12" s="285">
        <f t="shared" si="5"/>
        <v>19983</v>
      </c>
      <c r="V12" s="285">
        <f t="shared" si="6"/>
        <v>0</v>
      </c>
      <c r="W12" s="32" t="s">
        <v>177</v>
      </c>
      <c r="X12" s="33"/>
      <c r="Y12" s="33"/>
      <c r="Z12" s="33"/>
      <c r="AA12" s="33"/>
    </row>
    <row r="13" spans="1:27" s="71" customFormat="1" ht="45.6" customHeight="1">
      <c r="A13" s="280" t="s">
        <v>302</v>
      </c>
      <c r="B13" s="278" t="s">
        <v>147</v>
      </c>
      <c r="C13" s="279" t="s">
        <v>321</v>
      </c>
      <c r="D13" s="279" t="s">
        <v>148</v>
      </c>
      <c r="E13" s="279" t="s">
        <v>149</v>
      </c>
      <c r="F13" s="295">
        <v>42005</v>
      </c>
      <c r="G13" s="297">
        <v>5</v>
      </c>
      <c r="H13" s="297">
        <v>10</v>
      </c>
      <c r="I13" s="297">
        <v>0</v>
      </c>
      <c r="J13" s="285">
        <v>45258</v>
      </c>
      <c r="K13" s="285">
        <v>0</v>
      </c>
      <c r="L13" s="286">
        <f t="shared" si="0"/>
        <v>45258</v>
      </c>
      <c r="M13" s="287">
        <v>0.81510000000000005</v>
      </c>
      <c r="N13" s="285">
        <f t="shared" si="1"/>
        <v>1780.35</v>
      </c>
      <c r="O13" s="288">
        <v>45258</v>
      </c>
      <c r="P13" s="289"/>
      <c r="Q13" s="285">
        <f t="shared" si="3"/>
        <v>45258</v>
      </c>
      <c r="R13" s="285">
        <f>(N13/12)*12</f>
        <v>1780.35</v>
      </c>
      <c r="S13" s="285">
        <v>45258</v>
      </c>
      <c r="T13" s="289"/>
      <c r="U13" s="285">
        <f t="shared" si="5"/>
        <v>45258</v>
      </c>
      <c r="V13" s="285">
        <f t="shared" si="6"/>
        <v>1780.35</v>
      </c>
      <c r="W13" s="32" t="s">
        <v>179</v>
      </c>
      <c r="X13" s="33"/>
      <c r="Y13" s="33"/>
      <c r="Z13" s="33"/>
      <c r="AA13" s="33"/>
    </row>
    <row r="14" spans="1:27" s="71" customFormat="1" ht="29.25" customHeight="1">
      <c r="A14" s="278"/>
      <c r="B14" s="278"/>
      <c r="C14" s="279"/>
      <c r="D14" s="279"/>
      <c r="E14" s="279" t="s">
        <v>149</v>
      </c>
      <c r="F14" s="295">
        <v>42248</v>
      </c>
      <c r="G14" s="297">
        <v>5</v>
      </c>
      <c r="H14" s="297">
        <v>10</v>
      </c>
      <c r="I14" s="297">
        <v>0</v>
      </c>
      <c r="J14" s="285"/>
      <c r="K14" s="285">
        <v>0</v>
      </c>
      <c r="L14" s="286"/>
      <c r="M14" s="287"/>
      <c r="N14" s="285">
        <f t="shared" si="1"/>
        <v>1780.35</v>
      </c>
      <c r="O14" s="288">
        <f t="shared" si="2"/>
        <v>0</v>
      </c>
      <c r="P14" s="289"/>
      <c r="Q14" s="285">
        <f t="shared" si="3"/>
        <v>0</v>
      </c>
      <c r="R14" s="285">
        <f t="shared" si="4"/>
        <v>593.44999999999993</v>
      </c>
      <c r="S14" s="285"/>
      <c r="T14" s="289"/>
      <c r="U14" s="285">
        <f t="shared" si="5"/>
        <v>0</v>
      </c>
      <c r="V14" s="285">
        <f t="shared" si="6"/>
        <v>1780.35</v>
      </c>
      <c r="W14" s="32"/>
      <c r="X14" s="33"/>
      <c r="Y14" s="33"/>
      <c r="Z14" s="33"/>
      <c r="AA14" s="33"/>
    </row>
    <row r="15" spans="1:27" s="71" customFormat="1" ht="30" customHeight="1">
      <c r="A15" s="281"/>
      <c r="B15" s="281"/>
      <c r="C15" s="282"/>
      <c r="D15" s="279" t="s">
        <v>150</v>
      </c>
      <c r="E15" s="279" t="s">
        <v>151</v>
      </c>
      <c r="F15" s="295">
        <v>42005</v>
      </c>
      <c r="G15" s="297">
        <v>5</v>
      </c>
      <c r="H15" s="297">
        <v>10</v>
      </c>
      <c r="I15" s="297">
        <v>0</v>
      </c>
      <c r="J15" s="285"/>
      <c r="K15" s="285">
        <v>0</v>
      </c>
      <c r="L15" s="286"/>
      <c r="M15" s="287"/>
      <c r="N15" s="285">
        <f t="shared" si="1"/>
        <v>1780.35</v>
      </c>
      <c r="O15" s="288">
        <f t="shared" si="2"/>
        <v>0</v>
      </c>
      <c r="P15" s="289"/>
      <c r="Q15" s="285">
        <f t="shared" si="3"/>
        <v>0</v>
      </c>
      <c r="R15" s="285">
        <f>(N15/12)*12</f>
        <v>1780.35</v>
      </c>
      <c r="S15" s="285"/>
      <c r="T15" s="289"/>
      <c r="U15" s="285">
        <f t="shared" si="5"/>
        <v>0</v>
      </c>
      <c r="V15" s="285">
        <f t="shared" si="6"/>
        <v>1780.35</v>
      </c>
      <c r="W15" s="32" t="s">
        <v>180</v>
      </c>
      <c r="X15" s="33"/>
      <c r="Y15" s="33"/>
      <c r="Z15" s="33"/>
      <c r="AA15" s="33"/>
    </row>
    <row r="16" spans="1:27" s="71" customFormat="1" ht="30.75" customHeight="1">
      <c r="A16" s="281"/>
      <c r="B16" s="281"/>
      <c r="C16" s="282"/>
      <c r="D16" s="282"/>
      <c r="E16" s="279" t="s">
        <v>151</v>
      </c>
      <c r="F16" s="295">
        <v>42248</v>
      </c>
      <c r="G16" s="297">
        <v>5</v>
      </c>
      <c r="H16" s="297">
        <v>10</v>
      </c>
      <c r="I16" s="297">
        <v>0</v>
      </c>
      <c r="J16" s="285"/>
      <c r="K16" s="285">
        <v>0</v>
      </c>
      <c r="L16" s="286"/>
      <c r="M16" s="287"/>
      <c r="N16" s="285">
        <f t="shared" si="1"/>
        <v>1780.35</v>
      </c>
      <c r="O16" s="288">
        <f t="shared" si="2"/>
        <v>0</v>
      </c>
      <c r="P16" s="289"/>
      <c r="Q16" s="285">
        <f t="shared" si="3"/>
        <v>0</v>
      </c>
      <c r="R16" s="285">
        <f t="shared" si="4"/>
        <v>593.44999999999993</v>
      </c>
      <c r="S16" s="285"/>
      <c r="T16" s="289"/>
      <c r="U16" s="285">
        <f t="shared" si="5"/>
        <v>0</v>
      </c>
      <c r="V16" s="285">
        <f t="shared" si="6"/>
        <v>1780.35</v>
      </c>
      <c r="W16" s="32"/>
      <c r="X16" s="33"/>
      <c r="Y16" s="33"/>
      <c r="Z16" s="33"/>
      <c r="AA16" s="33"/>
    </row>
    <row r="17" spans="1:28" ht="30" customHeight="1">
      <c r="A17" s="283" t="s">
        <v>299</v>
      </c>
      <c r="B17" s="278" t="s">
        <v>137</v>
      </c>
      <c r="C17" s="284" t="s">
        <v>212</v>
      </c>
      <c r="D17" s="284" t="s">
        <v>214</v>
      </c>
      <c r="E17" s="284" t="s">
        <v>215</v>
      </c>
      <c r="F17" s="299">
        <v>42005</v>
      </c>
      <c r="G17" s="298"/>
      <c r="H17" s="298"/>
      <c r="I17" s="298"/>
      <c r="J17" s="290">
        <v>25382</v>
      </c>
      <c r="K17" s="291">
        <v>0</v>
      </c>
      <c r="L17" s="286">
        <f t="shared" si="0"/>
        <v>25382</v>
      </c>
      <c r="M17" s="292">
        <v>0.45290000000000002</v>
      </c>
      <c r="N17" s="291">
        <f t="shared" si="1"/>
        <v>0</v>
      </c>
      <c r="O17" s="288">
        <v>25382</v>
      </c>
      <c r="P17" s="291"/>
      <c r="Q17" s="285">
        <f t="shared" si="3"/>
        <v>25382</v>
      </c>
      <c r="R17" s="285">
        <f>(N17/12)*12</f>
        <v>0</v>
      </c>
      <c r="S17" s="290">
        <v>25382</v>
      </c>
      <c r="T17" s="291"/>
      <c r="U17" s="285">
        <f t="shared" si="5"/>
        <v>25382</v>
      </c>
      <c r="V17" s="285">
        <f t="shared" si="6"/>
        <v>0</v>
      </c>
      <c r="W17" s="32" t="s">
        <v>213</v>
      </c>
      <c r="X17" s="32"/>
      <c r="Y17" s="32"/>
      <c r="Z17" s="32"/>
    </row>
    <row r="18" spans="1:28" ht="42" customHeight="1">
      <c r="A18" s="389" t="s">
        <v>38</v>
      </c>
      <c r="B18" s="389"/>
      <c r="C18" s="389"/>
      <c r="D18" s="389"/>
      <c r="E18" s="272"/>
      <c r="F18" s="293"/>
      <c r="G18" s="293"/>
      <c r="H18" s="293"/>
      <c r="I18" s="293"/>
      <c r="J18" s="293">
        <f t="shared" ref="J18:V18" si="7">SUM(J10:J17)</f>
        <v>130614</v>
      </c>
      <c r="K18" s="293">
        <f t="shared" si="7"/>
        <v>0</v>
      </c>
      <c r="L18" s="293">
        <f t="shared" si="7"/>
        <v>130614</v>
      </c>
      <c r="M18" s="294">
        <f t="shared" si="7"/>
        <v>2.3548</v>
      </c>
      <c r="N18" s="293">
        <f t="shared" si="7"/>
        <v>14242.800000000001</v>
      </c>
      <c r="O18" s="293">
        <f t="shared" si="7"/>
        <v>90631.333333333328</v>
      </c>
      <c r="P18" s="293">
        <f t="shared" si="7"/>
        <v>0</v>
      </c>
      <c r="Q18" s="293">
        <f t="shared" si="7"/>
        <v>90631.333333333328</v>
      </c>
      <c r="R18" s="293">
        <f t="shared" si="7"/>
        <v>7121.3999999999987</v>
      </c>
      <c r="S18" s="293">
        <f t="shared" si="7"/>
        <v>130614</v>
      </c>
      <c r="T18" s="293">
        <f t="shared" si="7"/>
        <v>0</v>
      </c>
      <c r="U18" s="293">
        <f t="shared" si="7"/>
        <v>130614</v>
      </c>
      <c r="V18" s="293">
        <f t="shared" si="7"/>
        <v>14242.800000000001</v>
      </c>
    </row>
    <row r="19" spans="1:28" ht="20.45" customHeight="1">
      <c r="D19" s="73"/>
      <c r="E19" s="73"/>
      <c r="N19" s="72"/>
      <c r="R19" s="72"/>
    </row>
    <row r="20" spans="1:28">
      <c r="N20" s="72"/>
      <c r="R20" s="72"/>
    </row>
    <row r="21" spans="1:28" customFormat="1" ht="30" hidden="1" customHeight="1" outlineLevel="1">
      <c r="A21" s="64" t="s">
        <v>219</v>
      </c>
      <c r="B21" s="65"/>
      <c r="C21" s="65"/>
      <c r="D21" s="65"/>
      <c r="E21" s="65"/>
      <c r="F21" s="65"/>
      <c r="G21" s="65"/>
      <c r="H21" s="65"/>
      <c r="I21" s="65"/>
      <c r="J21" s="66"/>
      <c r="K21" s="66"/>
      <c r="L21" s="66"/>
      <c r="M21" s="66"/>
      <c r="N21" s="67"/>
      <c r="W21" s="26"/>
    </row>
    <row r="22" spans="1:28" ht="39.6" hidden="1" customHeight="1" outlineLevel="1">
      <c r="A22" s="390" t="s">
        <v>10</v>
      </c>
      <c r="B22" s="391" t="s">
        <v>18</v>
      </c>
      <c r="C22" s="392" t="s">
        <v>33</v>
      </c>
      <c r="D22" s="392" t="s">
        <v>34</v>
      </c>
      <c r="E22" s="393" t="s">
        <v>29</v>
      </c>
      <c r="F22" s="394" t="s">
        <v>19</v>
      </c>
      <c r="G22" s="372" t="s">
        <v>35</v>
      </c>
      <c r="H22" s="372" t="s">
        <v>36</v>
      </c>
      <c r="I22" s="372" t="s">
        <v>37</v>
      </c>
      <c r="J22" s="375" t="s">
        <v>25</v>
      </c>
      <c r="K22" s="375" t="s">
        <v>32</v>
      </c>
      <c r="L22" s="375" t="s">
        <v>13</v>
      </c>
      <c r="M22" s="377" t="s">
        <v>27</v>
      </c>
      <c r="N22" s="375" t="s">
        <v>28</v>
      </c>
      <c r="O22" s="386" t="s">
        <v>21</v>
      </c>
      <c r="P22" s="383" t="s">
        <v>22</v>
      </c>
      <c r="Q22" s="375" t="s">
        <v>23</v>
      </c>
      <c r="R22" s="381" t="s">
        <v>24</v>
      </c>
      <c r="S22" s="386" t="s">
        <v>42</v>
      </c>
      <c r="T22" s="383" t="s">
        <v>43</v>
      </c>
      <c r="U22" s="375" t="s">
        <v>44</v>
      </c>
      <c r="V22" s="381" t="s">
        <v>45</v>
      </c>
    </row>
    <row r="23" spans="1:28" ht="12.75" hidden="1" customHeight="1" outlineLevel="1">
      <c r="A23" s="390"/>
      <c r="B23" s="391"/>
      <c r="C23" s="392"/>
      <c r="D23" s="392"/>
      <c r="E23" s="393"/>
      <c r="F23" s="394"/>
      <c r="G23" s="373"/>
      <c r="H23" s="373"/>
      <c r="I23" s="373"/>
      <c r="J23" s="376"/>
      <c r="K23" s="376"/>
      <c r="L23" s="376"/>
      <c r="M23" s="378"/>
      <c r="N23" s="375"/>
      <c r="O23" s="387"/>
      <c r="P23" s="384"/>
      <c r="Q23" s="379"/>
      <c r="R23" s="381"/>
      <c r="S23" s="387"/>
      <c r="T23" s="384"/>
      <c r="U23" s="379"/>
      <c r="V23" s="381"/>
    </row>
    <row r="24" spans="1:28" ht="12.75" hidden="1" customHeight="1" outlineLevel="1">
      <c r="A24" s="390"/>
      <c r="B24" s="391"/>
      <c r="C24" s="392"/>
      <c r="D24" s="392"/>
      <c r="E24" s="393"/>
      <c r="F24" s="394"/>
      <c r="G24" s="373"/>
      <c r="H24" s="373"/>
      <c r="I24" s="373"/>
      <c r="J24" s="376"/>
      <c r="K24" s="376"/>
      <c r="L24" s="376"/>
      <c r="M24" s="378"/>
      <c r="N24" s="375"/>
      <c r="O24" s="387"/>
      <c r="P24" s="384"/>
      <c r="Q24" s="379"/>
      <c r="R24" s="381"/>
      <c r="S24" s="387"/>
      <c r="T24" s="384"/>
      <c r="U24" s="379"/>
      <c r="V24" s="381"/>
    </row>
    <row r="25" spans="1:28" ht="12.75" hidden="1" customHeight="1" outlineLevel="1">
      <c r="A25" s="390"/>
      <c r="B25" s="391"/>
      <c r="C25" s="392"/>
      <c r="D25" s="392"/>
      <c r="E25" s="393"/>
      <c r="F25" s="394"/>
      <c r="G25" s="374"/>
      <c r="H25" s="374"/>
      <c r="I25" s="374"/>
      <c r="J25" s="376"/>
      <c r="K25" s="376"/>
      <c r="L25" s="376"/>
      <c r="M25" s="378"/>
      <c r="N25" s="375"/>
      <c r="O25" s="388"/>
      <c r="P25" s="385"/>
      <c r="Q25" s="380"/>
      <c r="R25" s="382"/>
      <c r="S25" s="388"/>
      <c r="T25" s="385"/>
      <c r="U25" s="380"/>
      <c r="V25" s="382"/>
    </row>
    <row r="26" spans="1:28" s="71" customFormat="1" ht="46.5" hidden="1" customHeight="1" outlineLevel="1">
      <c r="A26" s="83">
        <v>5</v>
      </c>
      <c r="B26" s="84" t="s">
        <v>52</v>
      </c>
      <c r="C26" s="84" t="s">
        <v>104</v>
      </c>
      <c r="D26" s="84" t="s">
        <v>20</v>
      </c>
      <c r="E26" s="84" t="s">
        <v>105</v>
      </c>
      <c r="F26" s="85">
        <v>42248</v>
      </c>
      <c r="G26" s="84">
        <v>0</v>
      </c>
      <c r="H26" s="84">
        <v>20</v>
      </c>
      <c r="I26" s="84">
        <v>0</v>
      </c>
      <c r="J26" s="86"/>
      <c r="K26" s="75">
        <v>0</v>
      </c>
      <c r="L26" s="76"/>
      <c r="M26" s="87"/>
      <c r="N26" s="75">
        <f t="shared" ref="N26:N32" si="8">1*0.83*(G26+H26+I26)*0.65*5*4*11</f>
        <v>2373.7999999999997</v>
      </c>
      <c r="O26" s="82"/>
      <c r="P26" s="81"/>
      <c r="Q26" s="81"/>
      <c r="R26" s="81"/>
      <c r="S26" s="81"/>
      <c r="T26" s="81"/>
      <c r="U26" s="81"/>
      <c r="V26" s="81"/>
      <c r="W26" s="32" t="s">
        <v>181</v>
      </c>
      <c r="X26" s="33"/>
      <c r="Y26" s="33"/>
      <c r="Z26" s="33"/>
      <c r="AA26" s="32" t="s">
        <v>211</v>
      </c>
    </row>
    <row r="27" spans="1:28" s="71" customFormat="1" ht="44.45" hidden="1" customHeight="1" outlineLevel="1">
      <c r="A27" s="83"/>
      <c r="B27" s="84"/>
      <c r="C27" s="84"/>
      <c r="D27" s="84" t="s">
        <v>106</v>
      </c>
      <c r="E27" s="84" t="s">
        <v>107</v>
      </c>
      <c r="F27" s="85">
        <v>42248</v>
      </c>
      <c r="G27" s="84"/>
      <c r="H27" s="84"/>
      <c r="I27" s="84">
        <v>0</v>
      </c>
      <c r="J27" s="86"/>
      <c r="K27" s="75">
        <v>0</v>
      </c>
      <c r="L27" s="76"/>
      <c r="M27" s="87"/>
      <c r="N27" s="75">
        <f t="shared" si="8"/>
        <v>0</v>
      </c>
      <c r="O27" s="82"/>
      <c r="P27" s="81"/>
      <c r="Q27" s="81"/>
      <c r="R27" s="81"/>
      <c r="S27" s="81"/>
      <c r="T27" s="81"/>
      <c r="U27" s="81"/>
      <c r="V27" s="81"/>
      <c r="W27" s="32" t="s">
        <v>181</v>
      </c>
      <c r="X27" s="33"/>
      <c r="Y27" s="33"/>
      <c r="Z27" s="33"/>
      <c r="AA27" s="32"/>
    </row>
    <row r="28" spans="1:28" s="71" customFormat="1" ht="15" hidden="1" outlineLevel="1">
      <c r="A28" s="83">
        <v>5</v>
      </c>
      <c r="B28" s="84" t="s">
        <v>54</v>
      </c>
      <c r="C28" s="84" t="s">
        <v>55</v>
      </c>
      <c r="D28" s="84" t="s">
        <v>108</v>
      </c>
      <c r="E28" s="84" t="s">
        <v>107</v>
      </c>
      <c r="F28" s="85">
        <v>42248</v>
      </c>
      <c r="G28" s="84">
        <v>0</v>
      </c>
      <c r="H28" s="84">
        <v>20</v>
      </c>
      <c r="I28" s="84"/>
      <c r="J28" s="75"/>
      <c r="K28" s="75">
        <v>0</v>
      </c>
      <c r="L28" s="76"/>
      <c r="M28" s="87"/>
      <c r="N28" s="75">
        <f t="shared" si="8"/>
        <v>2373.7999999999997</v>
      </c>
      <c r="O28" s="82"/>
      <c r="P28" s="81"/>
      <c r="Q28" s="81"/>
      <c r="R28" s="81"/>
      <c r="S28" s="81"/>
      <c r="T28" s="81"/>
      <c r="U28" s="81"/>
      <c r="V28" s="81"/>
      <c r="W28" s="32" t="s">
        <v>177</v>
      </c>
      <c r="X28" s="33"/>
      <c r="Y28" s="33"/>
      <c r="Z28" s="33"/>
      <c r="AA28" s="32" t="s">
        <v>211</v>
      </c>
    </row>
    <row r="29" spans="1:28" ht="25.5" hidden="1" outlineLevel="1">
      <c r="A29" s="83"/>
      <c r="B29" s="84"/>
      <c r="C29" s="84"/>
      <c r="D29" s="84" t="s">
        <v>109</v>
      </c>
      <c r="E29" s="84" t="s">
        <v>105</v>
      </c>
      <c r="F29" s="85">
        <v>42248</v>
      </c>
      <c r="G29" s="84"/>
      <c r="H29" s="84"/>
      <c r="I29" s="84"/>
      <c r="J29" s="75"/>
      <c r="K29" s="75">
        <v>0</v>
      </c>
      <c r="L29" s="76"/>
      <c r="M29" s="77"/>
      <c r="N29" s="75">
        <f t="shared" si="8"/>
        <v>0</v>
      </c>
      <c r="O29" s="80"/>
      <c r="P29" s="79"/>
      <c r="Q29" s="79"/>
      <c r="R29" s="79"/>
      <c r="S29" s="79"/>
      <c r="T29" s="79"/>
      <c r="U29" s="79"/>
      <c r="V29" s="79"/>
      <c r="W29" s="32" t="s">
        <v>177</v>
      </c>
      <c r="X29" s="32"/>
      <c r="Y29" s="32"/>
      <c r="Z29" s="32"/>
      <c r="AA29" s="32"/>
    </row>
    <row r="30" spans="1:28" ht="25.5" hidden="1" outlineLevel="1">
      <c r="A30" s="83">
        <v>6</v>
      </c>
      <c r="B30" s="84" t="s">
        <v>111</v>
      </c>
      <c r="C30" s="84" t="s">
        <v>112</v>
      </c>
      <c r="D30" s="84" t="s">
        <v>113</v>
      </c>
      <c r="E30" s="84" t="s">
        <v>114</v>
      </c>
      <c r="F30" s="85">
        <v>42248</v>
      </c>
      <c r="G30" s="84"/>
      <c r="H30" s="84"/>
      <c r="I30" s="84"/>
      <c r="J30" s="75"/>
      <c r="K30" s="75">
        <v>0</v>
      </c>
      <c r="L30" s="76"/>
      <c r="M30" s="77"/>
      <c r="N30" s="75">
        <f t="shared" si="8"/>
        <v>0</v>
      </c>
      <c r="O30" s="80"/>
      <c r="P30" s="79"/>
      <c r="Q30" s="79"/>
      <c r="R30" s="79"/>
      <c r="S30" s="79"/>
      <c r="T30" s="79"/>
      <c r="U30" s="79"/>
      <c r="V30" s="79"/>
      <c r="W30" s="32" t="s">
        <v>182</v>
      </c>
      <c r="X30" s="32"/>
      <c r="Y30" s="32"/>
      <c r="Z30" s="32"/>
      <c r="AA30" s="32" t="s">
        <v>211</v>
      </c>
    </row>
    <row r="31" spans="1:28" ht="25.5" hidden="1" outlineLevel="1">
      <c r="A31" s="83">
        <v>6</v>
      </c>
      <c r="B31" s="84" t="s">
        <v>111</v>
      </c>
      <c r="C31" s="84" t="s">
        <v>115</v>
      </c>
      <c r="D31" s="84" t="s">
        <v>116</v>
      </c>
      <c r="E31" s="84" t="s">
        <v>117</v>
      </c>
      <c r="F31" s="85">
        <v>42248</v>
      </c>
      <c r="G31" s="84"/>
      <c r="H31" s="84"/>
      <c r="I31" s="84"/>
      <c r="J31" s="75"/>
      <c r="K31" s="75"/>
      <c r="L31" s="76"/>
      <c r="M31" s="77"/>
      <c r="N31" s="75">
        <f t="shared" si="8"/>
        <v>0</v>
      </c>
      <c r="O31" s="80"/>
      <c r="P31" s="79"/>
      <c r="Q31" s="79"/>
      <c r="R31" s="79"/>
      <c r="S31" s="79"/>
      <c r="T31" s="79"/>
      <c r="U31" s="79"/>
      <c r="V31" s="79"/>
      <c r="W31" s="32" t="s">
        <v>183</v>
      </c>
      <c r="X31" s="32"/>
      <c r="Y31" s="32"/>
      <c r="Z31" s="32"/>
      <c r="AA31" s="32"/>
      <c r="AB31" s="36" t="s">
        <v>211</v>
      </c>
    </row>
    <row r="32" spans="1:28" ht="51" hidden="1" outlineLevel="1">
      <c r="A32" s="83">
        <v>8</v>
      </c>
      <c r="B32" s="84" t="s">
        <v>101</v>
      </c>
      <c r="C32" s="84" t="s">
        <v>102</v>
      </c>
      <c r="D32" s="84" t="s">
        <v>103</v>
      </c>
      <c r="E32" s="84" t="s">
        <v>184</v>
      </c>
      <c r="F32" s="85">
        <v>42248</v>
      </c>
      <c r="G32" s="84"/>
      <c r="H32" s="84"/>
      <c r="I32" s="84"/>
      <c r="J32" s="75"/>
      <c r="K32" s="75">
        <v>0</v>
      </c>
      <c r="L32" s="76"/>
      <c r="M32" s="77"/>
      <c r="N32" s="75">
        <f t="shared" si="8"/>
        <v>0</v>
      </c>
      <c r="O32" s="80"/>
      <c r="P32" s="79"/>
      <c r="Q32" s="79"/>
      <c r="R32" s="79"/>
      <c r="S32" s="79"/>
      <c r="T32" s="79"/>
      <c r="U32" s="79"/>
      <c r="V32" s="79"/>
      <c r="X32" s="32"/>
      <c r="Y32" s="32"/>
      <c r="Z32" s="32"/>
      <c r="AA32" s="32" t="s">
        <v>211</v>
      </c>
    </row>
    <row r="33" spans="14:14" collapsed="1">
      <c r="N33" s="72"/>
    </row>
    <row r="34" spans="14:14">
      <c r="N34" s="72"/>
    </row>
    <row r="35" spans="14:14">
      <c r="N35" s="72"/>
    </row>
    <row r="36" spans="14:14">
      <c r="N36" s="72"/>
    </row>
    <row r="37" spans="14:14">
      <c r="N37" s="72"/>
    </row>
    <row r="38" spans="14:14">
      <c r="N38" s="72"/>
    </row>
    <row r="39" spans="14:14">
      <c r="N39" s="72"/>
    </row>
    <row r="40" spans="14:14">
      <c r="N40" s="72"/>
    </row>
    <row r="41" spans="14:14">
      <c r="N41" s="72"/>
    </row>
    <row r="42" spans="14:14">
      <c r="N42" s="72"/>
    </row>
    <row r="43" spans="14:14">
      <c r="N43" s="72"/>
    </row>
  </sheetData>
  <sheetProtection password="DA9F" sheet="1" objects="1" scenarios="1"/>
  <mergeCells count="47">
    <mergeCell ref="F22:F25"/>
    <mergeCell ref="G22:G25"/>
    <mergeCell ref="S6:S9"/>
    <mergeCell ref="A5:I5"/>
    <mergeCell ref="J5:N5"/>
    <mergeCell ref="A6:A9"/>
    <mergeCell ref="B6:B9"/>
    <mergeCell ref="C6:C9"/>
    <mergeCell ref="D6:D9"/>
    <mergeCell ref="E6:E9"/>
    <mergeCell ref="F6:F9"/>
    <mergeCell ref="G6:G9"/>
    <mergeCell ref="H6:H9"/>
    <mergeCell ref="L6:L9"/>
    <mergeCell ref="M6:M9"/>
    <mergeCell ref="N6:N9"/>
    <mergeCell ref="A22:A25"/>
    <mergeCell ref="B22:B25"/>
    <mergeCell ref="C22:C25"/>
    <mergeCell ref="D22:D25"/>
    <mergeCell ref="E22:E25"/>
    <mergeCell ref="I6:I9"/>
    <mergeCell ref="J6:J9"/>
    <mergeCell ref="K6:K9"/>
    <mergeCell ref="A18:D18"/>
    <mergeCell ref="Q6:Q9"/>
    <mergeCell ref="O6:O9"/>
    <mergeCell ref="P6:P9"/>
    <mergeCell ref="M22:M25"/>
    <mergeCell ref="N22:N25"/>
    <mergeCell ref="U6:U9"/>
    <mergeCell ref="V6:V9"/>
    <mergeCell ref="T6:T9"/>
    <mergeCell ref="R6:R9"/>
    <mergeCell ref="T22:T25"/>
    <mergeCell ref="U22:U25"/>
    <mergeCell ref="V22:V25"/>
    <mergeCell ref="O22:O25"/>
    <mergeCell ref="P22:P25"/>
    <mergeCell ref="Q22:Q25"/>
    <mergeCell ref="R22:R25"/>
    <mergeCell ref="S22:S25"/>
    <mergeCell ref="H22:H25"/>
    <mergeCell ref="I22:I25"/>
    <mergeCell ref="J22:J25"/>
    <mergeCell ref="K22:K25"/>
    <mergeCell ref="L22:L25"/>
  </mergeCells>
  <pageMargins left="0.39370078740157483" right="0.39370078740157483" top="0.78740157480314965" bottom="0.59055118110236227" header="0.39370078740157483" footer="0.19685039370078741"/>
  <pageSetup paperSize="9" scale="70" orientation="landscape" r:id="rId1"/>
  <headerFooter alignWithMargins="0">
    <oddHeader>&amp;C&amp;A&amp;RAnlage 6 GRDrs 233/2015i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J15"/>
  <sheetViews>
    <sheetView topLeftCell="F1" zoomScale="80" zoomScaleNormal="80" zoomScaleSheetLayoutView="25" workbookViewId="0">
      <selection activeCell="F2" sqref="F2"/>
    </sheetView>
  </sheetViews>
  <sheetFormatPr baseColWidth="10" defaultRowHeight="12.75" outlineLevelCol="1"/>
  <cols>
    <col min="1" max="2" width="6.42578125" style="72" hidden="1" customWidth="1"/>
    <col min="3" max="3" width="6.42578125" style="122" hidden="1" customWidth="1"/>
    <col min="4" max="4" width="5.5703125" style="123" hidden="1" customWidth="1"/>
    <col min="5" max="5" width="9" style="123" hidden="1" customWidth="1"/>
    <col min="6" max="6" width="24.5703125" style="72" customWidth="1" collapsed="1"/>
    <col min="7" max="7" width="14.28515625" style="72" customWidth="1"/>
    <col min="8" max="8" width="30.5703125" style="124" customWidth="1"/>
    <col min="9" max="9" width="11.42578125" style="124" hidden="1" customWidth="1" outlineLevel="1"/>
    <col min="10" max="10" width="15.5703125" style="124" customWidth="1" collapsed="1"/>
    <col min="11" max="11" width="10.7109375" style="125" customWidth="1"/>
    <col min="12" max="12" width="24.5703125" style="125" customWidth="1"/>
    <col min="13" max="15" width="7.5703125" style="125" hidden="1" customWidth="1" outlineLevel="1"/>
    <col min="16" max="16" width="16.42578125" style="72" hidden="1" customWidth="1" outlineLevel="1"/>
    <col min="17" max="17" width="13" style="72" hidden="1" customWidth="1" outlineLevel="1"/>
    <col min="18" max="18" width="17.7109375" style="72" hidden="1" customWidth="1" outlineLevel="1"/>
    <col min="19" max="19" width="15.28515625" style="126" customWidth="1" collapsed="1"/>
    <col min="20" max="23" width="12.140625" style="126" hidden="1" customWidth="1" outlineLevel="1"/>
    <col min="24" max="24" width="12.85546875" style="72" hidden="1" customWidth="1" outlineLevel="1"/>
    <col min="25" max="25" width="13" style="72" hidden="1" customWidth="1" outlineLevel="1"/>
    <col min="26" max="26" width="15.7109375" style="72" hidden="1" customWidth="1" outlineLevel="1"/>
    <col min="27" max="27" width="11.140625" style="72" hidden="1" customWidth="1" outlineLevel="1"/>
    <col min="28" max="28" width="11.7109375" style="126" customWidth="1" collapsed="1"/>
    <col min="29" max="30" width="9.7109375" style="126" hidden="1" customWidth="1" outlineLevel="1"/>
    <col min="31" max="31" width="9.5703125" style="126" hidden="1" customWidth="1" outlineLevel="1"/>
    <col min="32" max="32" width="9.7109375" style="126" hidden="1" customWidth="1" outlineLevel="1"/>
    <col min="33" max="33" width="11.42578125" style="126" hidden="1" customWidth="1" outlineLevel="1"/>
    <col min="34" max="34" width="11.85546875" style="127" hidden="1" customWidth="1" outlineLevel="1"/>
    <col min="35" max="35" width="11.7109375" style="126" hidden="1" customWidth="1" outlineLevel="1"/>
    <col min="36" max="36" width="15.140625" style="128" hidden="1" customWidth="1" outlineLevel="1"/>
    <col min="37" max="37" width="18.85546875" style="128" hidden="1" customWidth="1" outlineLevel="1"/>
    <col min="38" max="38" width="15.85546875" style="128" hidden="1" customWidth="1" outlineLevel="1"/>
    <col min="39" max="39" width="18.7109375" style="128" hidden="1" customWidth="1" outlineLevel="1"/>
    <col min="40" max="40" width="13.140625" style="128" hidden="1" customWidth="1" outlineLevel="1"/>
    <col min="41" max="41" width="14.42578125" style="128" hidden="1" customWidth="1" outlineLevel="1"/>
    <col min="42" max="42" width="15.42578125" style="129" customWidth="1" collapsed="1"/>
    <col min="43" max="43" width="20" style="129" hidden="1" customWidth="1" outlineLevel="1"/>
    <col min="44" max="44" width="14.42578125" style="128" hidden="1" customWidth="1" outlineLevel="1"/>
    <col min="45" max="45" width="15.85546875" style="128" hidden="1" customWidth="1" outlineLevel="1"/>
    <col min="46" max="46" width="14.85546875" style="128" hidden="1" customWidth="1" outlineLevel="1"/>
    <col min="47" max="47" width="15.85546875" style="128" hidden="1" customWidth="1" outlineLevel="1"/>
    <col min="48" max="48" width="15.140625" style="128" hidden="1" customWidth="1" outlineLevel="1"/>
    <col min="49" max="49" width="14.42578125" style="128" hidden="1" customWidth="1" outlineLevel="1"/>
    <col min="50" max="50" width="14" style="128" hidden="1" customWidth="1" outlineLevel="1"/>
    <col min="51" max="51" width="12.7109375" style="128" hidden="1" customWidth="1" outlineLevel="1"/>
    <col min="52" max="52" width="14.42578125" style="128" hidden="1" customWidth="1" outlineLevel="1"/>
    <col min="53" max="53" width="15.42578125" style="129" customWidth="1" collapsed="1"/>
    <col min="54" max="54" width="20" style="129" hidden="1" customWidth="1" outlineLevel="1"/>
    <col min="55" max="55" width="12" style="130" customWidth="1" collapsed="1"/>
    <col min="56" max="56" width="12.28515625" style="128" customWidth="1"/>
    <col min="57" max="57" width="17" style="128" hidden="1" customWidth="1" outlineLevel="1"/>
    <col min="58" max="61" width="20.42578125" style="128" hidden="1" customWidth="1" outlineLevel="1"/>
    <col min="62" max="62" width="29.140625" style="36" customWidth="1" collapsed="1"/>
    <col min="63" max="255" width="11.42578125" style="36"/>
    <col min="256" max="260" width="0" style="36" hidden="1" customWidth="1"/>
    <col min="261" max="261" width="25.28515625" style="36" customWidth="1"/>
    <col min="262" max="262" width="14.28515625" style="36" customWidth="1"/>
    <col min="263" max="263" width="30.5703125" style="36" customWidth="1"/>
    <col min="264" max="264" width="0" style="36" hidden="1" customWidth="1"/>
    <col min="265" max="265" width="15.5703125" style="36" customWidth="1"/>
    <col min="266" max="266" width="10.7109375" style="36" customWidth="1"/>
    <col min="267" max="267" width="11.85546875" style="36" customWidth="1"/>
    <col min="268" max="268" width="7.42578125" style="36" customWidth="1"/>
    <col min="269" max="270" width="7.5703125" style="36" customWidth="1"/>
    <col min="271" max="273" width="0" style="36" hidden="1" customWidth="1"/>
    <col min="274" max="274" width="12.85546875" style="36" customWidth="1"/>
    <col min="275" max="283" width="0" style="36" hidden="1" customWidth="1"/>
    <col min="284" max="284" width="11.7109375" style="36" customWidth="1"/>
    <col min="285" max="297" width="0" style="36" hidden="1" customWidth="1"/>
    <col min="298" max="298" width="15.42578125" style="36" customWidth="1"/>
    <col min="299" max="308" width="0" style="36" hidden="1" customWidth="1"/>
    <col min="309" max="309" width="15.42578125" style="36" customWidth="1"/>
    <col min="310" max="310" width="0" style="36" hidden="1" customWidth="1"/>
    <col min="311" max="311" width="12" style="36" customWidth="1"/>
    <col min="312" max="312" width="12.28515625" style="36" customWidth="1"/>
    <col min="313" max="317" width="0" style="36" hidden="1" customWidth="1"/>
    <col min="318" max="318" width="11.5703125" style="36" customWidth="1"/>
    <col min="319" max="511" width="11.42578125" style="36"/>
    <col min="512" max="516" width="0" style="36" hidden="1" customWidth="1"/>
    <col min="517" max="517" width="25.28515625" style="36" customWidth="1"/>
    <col min="518" max="518" width="14.28515625" style="36" customWidth="1"/>
    <col min="519" max="519" width="30.5703125" style="36" customWidth="1"/>
    <col min="520" max="520" width="0" style="36" hidden="1" customWidth="1"/>
    <col min="521" max="521" width="15.5703125" style="36" customWidth="1"/>
    <col min="522" max="522" width="10.7109375" style="36" customWidth="1"/>
    <col min="523" max="523" width="11.85546875" style="36" customWidth="1"/>
    <col min="524" max="524" width="7.42578125" style="36" customWidth="1"/>
    <col min="525" max="526" width="7.5703125" style="36" customWidth="1"/>
    <col min="527" max="529" width="0" style="36" hidden="1" customWidth="1"/>
    <col min="530" max="530" width="12.85546875" style="36" customWidth="1"/>
    <col min="531" max="539" width="0" style="36" hidden="1" customWidth="1"/>
    <col min="540" max="540" width="11.7109375" style="36" customWidth="1"/>
    <col min="541" max="553" width="0" style="36" hidden="1" customWidth="1"/>
    <col min="554" max="554" width="15.42578125" style="36" customWidth="1"/>
    <col min="555" max="564" width="0" style="36" hidden="1" customWidth="1"/>
    <col min="565" max="565" width="15.42578125" style="36" customWidth="1"/>
    <col min="566" max="566" width="0" style="36" hidden="1" customWidth="1"/>
    <col min="567" max="567" width="12" style="36" customWidth="1"/>
    <col min="568" max="568" width="12.28515625" style="36" customWidth="1"/>
    <col min="569" max="573" width="0" style="36" hidden="1" customWidth="1"/>
    <col min="574" max="574" width="11.5703125" style="36" customWidth="1"/>
    <col min="575" max="767" width="11.42578125" style="36"/>
    <col min="768" max="772" width="0" style="36" hidden="1" customWidth="1"/>
    <col min="773" max="773" width="25.28515625" style="36" customWidth="1"/>
    <col min="774" max="774" width="14.28515625" style="36" customWidth="1"/>
    <col min="775" max="775" width="30.5703125" style="36" customWidth="1"/>
    <col min="776" max="776" width="0" style="36" hidden="1" customWidth="1"/>
    <col min="777" max="777" width="15.5703125" style="36" customWidth="1"/>
    <col min="778" max="778" width="10.7109375" style="36" customWidth="1"/>
    <col min="779" max="779" width="11.85546875" style="36" customWidth="1"/>
    <col min="780" max="780" width="7.42578125" style="36" customWidth="1"/>
    <col min="781" max="782" width="7.5703125" style="36" customWidth="1"/>
    <col min="783" max="785" width="0" style="36" hidden="1" customWidth="1"/>
    <col min="786" max="786" width="12.85546875" style="36" customWidth="1"/>
    <col min="787" max="795" width="0" style="36" hidden="1" customWidth="1"/>
    <col min="796" max="796" width="11.7109375" style="36" customWidth="1"/>
    <col min="797" max="809" width="0" style="36" hidden="1" customWidth="1"/>
    <col min="810" max="810" width="15.42578125" style="36" customWidth="1"/>
    <col min="811" max="820" width="0" style="36" hidden="1" customWidth="1"/>
    <col min="821" max="821" width="15.42578125" style="36" customWidth="1"/>
    <col min="822" max="822" width="0" style="36" hidden="1" customWidth="1"/>
    <col min="823" max="823" width="12" style="36" customWidth="1"/>
    <col min="824" max="824" width="12.28515625" style="36" customWidth="1"/>
    <col min="825" max="829" width="0" style="36" hidden="1" customWidth="1"/>
    <col min="830" max="830" width="11.5703125" style="36" customWidth="1"/>
    <col min="831" max="1023" width="11.42578125" style="36"/>
    <col min="1024" max="1028" width="0" style="36" hidden="1" customWidth="1"/>
    <col min="1029" max="1029" width="25.28515625" style="36" customWidth="1"/>
    <col min="1030" max="1030" width="14.28515625" style="36" customWidth="1"/>
    <col min="1031" max="1031" width="30.5703125" style="36" customWidth="1"/>
    <col min="1032" max="1032" width="0" style="36" hidden="1" customWidth="1"/>
    <col min="1033" max="1033" width="15.5703125" style="36" customWidth="1"/>
    <col min="1034" max="1034" width="10.7109375" style="36" customWidth="1"/>
    <col min="1035" max="1035" width="11.85546875" style="36" customWidth="1"/>
    <col min="1036" max="1036" width="7.42578125" style="36" customWidth="1"/>
    <col min="1037" max="1038" width="7.5703125" style="36" customWidth="1"/>
    <col min="1039" max="1041" width="0" style="36" hidden="1" customWidth="1"/>
    <col min="1042" max="1042" width="12.85546875" style="36" customWidth="1"/>
    <col min="1043" max="1051" width="0" style="36" hidden="1" customWidth="1"/>
    <col min="1052" max="1052" width="11.7109375" style="36" customWidth="1"/>
    <col min="1053" max="1065" width="0" style="36" hidden="1" customWidth="1"/>
    <col min="1066" max="1066" width="15.42578125" style="36" customWidth="1"/>
    <col min="1067" max="1076" width="0" style="36" hidden="1" customWidth="1"/>
    <col min="1077" max="1077" width="15.42578125" style="36" customWidth="1"/>
    <col min="1078" max="1078" width="0" style="36" hidden="1" customWidth="1"/>
    <col min="1079" max="1079" width="12" style="36" customWidth="1"/>
    <col min="1080" max="1080" width="12.28515625" style="36" customWidth="1"/>
    <col min="1081" max="1085" width="0" style="36" hidden="1" customWidth="1"/>
    <col min="1086" max="1086" width="11.5703125" style="36" customWidth="1"/>
    <col min="1087" max="1279" width="11.42578125" style="36"/>
    <col min="1280" max="1284" width="0" style="36" hidden="1" customWidth="1"/>
    <col min="1285" max="1285" width="25.28515625" style="36" customWidth="1"/>
    <col min="1286" max="1286" width="14.28515625" style="36" customWidth="1"/>
    <col min="1287" max="1287" width="30.5703125" style="36" customWidth="1"/>
    <col min="1288" max="1288" width="0" style="36" hidden="1" customWidth="1"/>
    <col min="1289" max="1289" width="15.5703125" style="36" customWidth="1"/>
    <col min="1290" max="1290" width="10.7109375" style="36" customWidth="1"/>
    <col min="1291" max="1291" width="11.85546875" style="36" customWidth="1"/>
    <col min="1292" max="1292" width="7.42578125" style="36" customWidth="1"/>
    <col min="1293" max="1294" width="7.5703125" style="36" customWidth="1"/>
    <col min="1295" max="1297" width="0" style="36" hidden="1" customWidth="1"/>
    <col min="1298" max="1298" width="12.85546875" style="36" customWidth="1"/>
    <col min="1299" max="1307" width="0" style="36" hidden="1" customWidth="1"/>
    <col min="1308" max="1308" width="11.7109375" style="36" customWidth="1"/>
    <col min="1309" max="1321" width="0" style="36" hidden="1" customWidth="1"/>
    <col min="1322" max="1322" width="15.42578125" style="36" customWidth="1"/>
    <col min="1323" max="1332" width="0" style="36" hidden="1" customWidth="1"/>
    <col min="1333" max="1333" width="15.42578125" style="36" customWidth="1"/>
    <col min="1334" max="1334" width="0" style="36" hidden="1" customWidth="1"/>
    <col min="1335" max="1335" width="12" style="36" customWidth="1"/>
    <col min="1336" max="1336" width="12.28515625" style="36" customWidth="1"/>
    <col min="1337" max="1341" width="0" style="36" hidden="1" customWidth="1"/>
    <col min="1342" max="1342" width="11.5703125" style="36" customWidth="1"/>
    <col min="1343" max="1535" width="11.42578125" style="36"/>
    <col min="1536" max="1540" width="0" style="36" hidden="1" customWidth="1"/>
    <col min="1541" max="1541" width="25.28515625" style="36" customWidth="1"/>
    <col min="1542" max="1542" width="14.28515625" style="36" customWidth="1"/>
    <col min="1543" max="1543" width="30.5703125" style="36" customWidth="1"/>
    <col min="1544" max="1544" width="0" style="36" hidden="1" customWidth="1"/>
    <col min="1545" max="1545" width="15.5703125" style="36" customWidth="1"/>
    <col min="1546" max="1546" width="10.7109375" style="36" customWidth="1"/>
    <col min="1547" max="1547" width="11.85546875" style="36" customWidth="1"/>
    <col min="1548" max="1548" width="7.42578125" style="36" customWidth="1"/>
    <col min="1549" max="1550" width="7.5703125" style="36" customWidth="1"/>
    <col min="1551" max="1553" width="0" style="36" hidden="1" customWidth="1"/>
    <col min="1554" max="1554" width="12.85546875" style="36" customWidth="1"/>
    <col min="1555" max="1563" width="0" style="36" hidden="1" customWidth="1"/>
    <col min="1564" max="1564" width="11.7109375" style="36" customWidth="1"/>
    <col min="1565" max="1577" width="0" style="36" hidden="1" customWidth="1"/>
    <col min="1578" max="1578" width="15.42578125" style="36" customWidth="1"/>
    <col min="1579" max="1588" width="0" style="36" hidden="1" customWidth="1"/>
    <col min="1589" max="1589" width="15.42578125" style="36" customWidth="1"/>
    <col min="1590" max="1590" width="0" style="36" hidden="1" customWidth="1"/>
    <col min="1591" max="1591" width="12" style="36" customWidth="1"/>
    <col min="1592" max="1592" width="12.28515625" style="36" customWidth="1"/>
    <col min="1593" max="1597" width="0" style="36" hidden="1" customWidth="1"/>
    <col min="1598" max="1598" width="11.5703125" style="36" customWidth="1"/>
    <col min="1599" max="1791" width="11.42578125" style="36"/>
    <col min="1792" max="1796" width="0" style="36" hidden="1" customWidth="1"/>
    <col min="1797" max="1797" width="25.28515625" style="36" customWidth="1"/>
    <col min="1798" max="1798" width="14.28515625" style="36" customWidth="1"/>
    <col min="1799" max="1799" width="30.5703125" style="36" customWidth="1"/>
    <col min="1800" max="1800" width="0" style="36" hidden="1" customWidth="1"/>
    <col min="1801" max="1801" width="15.5703125" style="36" customWidth="1"/>
    <col min="1802" max="1802" width="10.7109375" style="36" customWidth="1"/>
    <col min="1803" max="1803" width="11.85546875" style="36" customWidth="1"/>
    <col min="1804" max="1804" width="7.42578125" style="36" customWidth="1"/>
    <col min="1805" max="1806" width="7.5703125" style="36" customWidth="1"/>
    <col min="1807" max="1809" width="0" style="36" hidden="1" customWidth="1"/>
    <col min="1810" max="1810" width="12.85546875" style="36" customWidth="1"/>
    <col min="1811" max="1819" width="0" style="36" hidden="1" customWidth="1"/>
    <col min="1820" max="1820" width="11.7109375" style="36" customWidth="1"/>
    <col min="1821" max="1833" width="0" style="36" hidden="1" customWidth="1"/>
    <col min="1834" max="1834" width="15.42578125" style="36" customWidth="1"/>
    <col min="1835" max="1844" width="0" style="36" hidden="1" customWidth="1"/>
    <col min="1845" max="1845" width="15.42578125" style="36" customWidth="1"/>
    <col min="1846" max="1846" width="0" style="36" hidden="1" customWidth="1"/>
    <col min="1847" max="1847" width="12" style="36" customWidth="1"/>
    <col min="1848" max="1848" width="12.28515625" style="36" customWidth="1"/>
    <col min="1849" max="1853" width="0" style="36" hidden="1" customWidth="1"/>
    <col min="1854" max="1854" width="11.5703125" style="36" customWidth="1"/>
    <col min="1855" max="2047" width="11.42578125" style="36"/>
    <col min="2048" max="2052" width="0" style="36" hidden="1" customWidth="1"/>
    <col min="2053" max="2053" width="25.28515625" style="36" customWidth="1"/>
    <col min="2054" max="2054" width="14.28515625" style="36" customWidth="1"/>
    <col min="2055" max="2055" width="30.5703125" style="36" customWidth="1"/>
    <col min="2056" max="2056" width="0" style="36" hidden="1" customWidth="1"/>
    <col min="2057" max="2057" width="15.5703125" style="36" customWidth="1"/>
    <col min="2058" max="2058" width="10.7109375" style="36" customWidth="1"/>
    <col min="2059" max="2059" width="11.85546875" style="36" customWidth="1"/>
    <col min="2060" max="2060" width="7.42578125" style="36" customWidth="1"/>
    <col min="2061" max="2062" width="7.5703125" style="36" customWidth="1"/>
    <col min="2063" max="2065" width="0" style="36" hidden="1" customWidth="1"/>
    <col min="2066" max="2066" width="12.85546875" style="36" customWidth="1"/>
    <col min="2067" max="2075" width="0" style="36" hidden="1" customWidth="1"/>
    <col min="2076" max="2076" width="11.7109375" style="36" customWidth="1"/>
    <col min="2077" max="2089" width="0" style="36" hidden="1" customWidth="1"/>
    <col min="2090" max="2090" width="15.42578125" style="36" customWidth="1"/>
    <col min="2091" max="2100" width="0" style="36" hidden="1" customWidth="1"/>
    <col min="2101" max="2101" width="15.42578125" style="36" customWidth="1"/>
    <col min="2102" max="2102" width="0" style="36" hidden="1" customWidth="1"/>
    <col min="2103" max="2103" width="12" style="36" customWidth="1"/>
    <col min="2104" max="2104" width="12.28515625" style="36" customWidth="1"/>
    <col min="2105" max="2109" width="0" style="36" hidden="1" customWidth="1"/>
    <col min="2110" max="2110" width="11.5703125" style="36" customWidth="1"/>
    <col min="2111" max="2303" width="11.42578125" style="36"/>
    <col min="2304" max="2308" width="0" style="36" hidden="1" customWidth="1"/>
    <col min="2309" max="2309" width="25.28515625" style="36" customWidth="1"/>
    <col min="2310" max="2310" width="14.28515625" style="36" customWidth="1"/>
    <col min="2311" max="2311" width="30.5703125" style="36" customWidth="1"/>
    <col min="2312" max="2312" width="0" style="36" hidden="1" customWidth="1"/>
    <col min="2313" max="2313" width="15.5703125" style="36" customWidth="1"/>
    <col min="2314" max="2314" width="10.7109375" style="36" customWidth="1"/>
    <col min="2315" max="2315" width="11.85546875" style="36" customWidth="1"/>
    <col min="2316" max="2316" width="7.42578125" style="36" customWidth="1"/>
    <col min="2317" max="2318" width="7.5703125" style="36" customWidth="1"/>
    <col min="2319" max="2321" width="0" style="36" hidden="1" customWidth="1"/>
    <col min="2322" max="2322" width="12.85546875" style="36" customWidth="1"/>
    <col min="2323" max="2331" width="0" style="36" hidden="1" customWidth="1"/>
    <col min="2332" max="2332" width="11.7109375" style="36" customWidth="1"/>
    <col min="2333" max="2345" width="0" style="36" hidden="1" customWidth="1"/>
    <col min="2346" max="2346" width="15.42578125" style="36" customWidth="1"/>
    <col min="2347" max="2356" width="0" style="36" hidden="1" customWidth="1"/>
    <col min="2357" max="2357" width="15.42578125" style="36" customWidth="1"/>
    <col min="2358" max="2358" width="0" style="36" hidden="1" customWidth="1"/>
    <col min="2359" max="2359" width="12" style="36" customWidth="1"/>
    <col min="2360" max="2360" width="12.28515625" style="36" customWidth="1"/>
    <col min="2361" max="2365" width="0" style="36" hidden="1" customWidth="1"/>
    <col min="2366" max="2366" width="11.5703125" style="36" customWidth="1"/>
    <col min="2367" max="2559" width="11.42578125" style="36"/>
    <col min="2560" max="2564" width="0" style="36" hidden="1" customWidth="1"/>
    <col min="2565" max="2565" width="25.28515625" style="36" customWidth="1"/>
    <col min="2566" max="2566" width="14.28515625" style="36" customWidth="1"/>
    <col min="2567" max="2567" width="30.5703125" style="36" customWidth="1"/>
    <col min="2568" max="2568" width="0" style="36" hidden="1" customWidth="1"/>
    <col min="2569" max="2569" width="15.5703125" style="36" customWidth="1"/>
    <col min="2570" max="2570" width="10.7109375" style="36" customWidth="1"/>
    <col min="2571" max="2571" width="11.85546875" style="36" customWidth="1"/>
    <col min="2572" max="2572" width="7.42578125" style="36" customWidth="1"/>
    <col min="2573" max="2574" width="7.5703125" style="36" customWidth="1"/>
    <col min="2575" max="2577" width="0" style="36" hidden="1" customWidth="1"/>
    <col min="2578" max="2578" width="12.85546875" style="36" customWidth="1"/>
    <col min="2579" max="2587" width="0" style="36" hidden="1" customWidth="1"/>
    <col min="2588" max="2588" width="11.7109375" style="36" customWidth="1"/>
    <col min="2589" max="2601" width="0" style="36" hidden="1" customWidth="1"/>
    <col min="2602" max="2602" width="15.42578125" style="36" customWidth="1"/>
    <col min="2603" max="2612" width="0" style="36" hidden="1" customWidth="1"/>
    <col min="2613" max="2613" width="15.42578125" style="36" customWidth="1"/>
    <col min="2614" max="2614" width="0" style="36" hidden="1" customWidth="1"/>
    <col min="2615" max="2615" width="12" style="36" customWidth="1"/>
    <col min="2616" max="2616" width="12.28515625" style="36" customWidth="1"/>
    <col min="2617" max="2621" width="0" style="36" hidden="1" customWidth="1"/>
    <col min="2622" max="2622" width="11.5703125" style="36" customWidth="1"/>
    <col min="2623" max="2815" width="11.42578125" style="36"/>
    <col min="2816" max="2820" width="0" style="36" hidden="1" customWidth="1"/>
    <col min="2821" max="2821" width="25.28515625" style="36" customWidth="1"/>
    <col min="2822" max="2822" width="14.28515625" style="36" customWidth="1"/>
    <col min="2823" max="2823" width="30.5703125" style="36" customWidth="1"/>
    <col min="2824" max="2824" width="0" style="36" hidden="1" customWidth="1"/>
    <col min="2825" max="2825" width="15.5703125" style="36" customWidth="1"/>
    <col min="2826" max="2826" width="10.7109375" style="36" customWidth="1"/>
    <col min="2827" max="2827" width="11.85546875" style="36" customWidth="1"/>
    <col min="2828" max="2828" width="7.42578125" style="36" customWidth="1"/>
    <col min="2829" max="2830" width="7.5703125" style="36" customWidth="1"/>
    <col min="2831" max="2833" width="0" style="36" hidden="1" customWidth="1"/>
    <col min="2834" max="2834" width="12.85546875" style="36" customWidth="1"/>
    <col min="2835" max="2843" width="0" style="36" hidden="1" customWidth="1"/>
    <col min="2844" max="2844" width="11.7109375" style="36" customWidth="1"/>
    <col min="2845" max="2857" width="0" style="36" hidden="1" customWidth="1"/>
    <col min="2858" max="2858" width="15.42578125" style="36" customWidth="1"/>
    <col min="2859" max="2868" width="0" style="36" hidden="1" customWidth="1"/>
    <col min="2869" max="2869" width="15.42578125" style="36" customWidth="1"/>
    <col min="2870" max="2870" width="0" style="36" hidden="1" customWidth="1"/>
    <col min="2871" max="2871" width="12" style="36" customWidth="1"/>
    <col min="2872" max="2872" width="12.28515625" style="36" customWidth="1"/>
    <col min="2873" max="2877" width="0" style="36" hidden="1" customWidth="1"/>
    <col min="2878" max="2878" width="11.5703125" style="36" customWidth="1"/>
    <col min="2879" max="3071" width="11.42578125" style="36"/>
    <col min="3072" max="3076" width="0" style="36" hidden="1" customWidth="1"/>
    <col min="3077" max="3077" width="25.28515625" style="36" customWidth="1"/>
    <col min="3078" max="3078" width="14.28515625" style="36" customWidth="1"/>
    <col min="3079" max="3079" width="30.5703125" style="36" customWidth="1"/>
    <col min="3080" max="3080" width="0" style="36" hidden="1" customWidth="1"/>
    <col min="3081" max="3081" width="15.5703125" style="36" customWidth="1"/>
    <col min="3082" max="3082" width="10.7109375" style="36" customWidth="1"/>
    <col min="3083" max="3083" width="11.85546875" style="36" customWidth="1"/>
    <col min="3084" max="3084" width="7.42578125" style="36" customWidth="1"/>
    <col min="3085" max="3086" width="7.5703125" style="36" customWidth="1"/>
    <col min="3087" max="3089" width="0" style="36" hidden="1" customWidth="1"/>
    <col min="3090" max="3090" width="12.85546875" style="36" customWidth="1"/>
    <col min="3091" max="3099" width="0" style="36" hidden="1" customWidth="1"/>
    <col min="3100" max="3100" width="11.7109375" style="36" customWidth="1"/>
    <col min="3101" max="3113" width="0" style="36" hidden="1" customWidth="1"/>
    <col min="3114" max="3114" width="15.42578125" style="36" customWidth="1"/>
    <col min="3115" max="3124" width="0" style="36" hidden="1" customWidth="1"/>
    <col min="3125" max="3125" width="15.42578125" style="36" customWidth="1"/>
    <col min="3126" max="3126" width="0" style="36" hidden="1" customWidth="1"/>
    <col min="3127" max="3127" width="12" style="36" customWidth="1"/>
    <col min="3128" max="3128" width="12.28515625" style="36" customWidth="1"/>
    <col min="3129" max="3133" width="0" style="36" hidden="1" customWidth="1"/>
    <col min="3134" max="3134" width="11.5703125" style="36" customWidth="1"/>
    <col min="3135" max="3327" width="11.42578125" style="36"/>
    <col min="3328" max="3332" width="0" style="36" hidden="1" customWidth="1"/>
    <col min="3333" max="3333" width="25.28515625" style="36" customWidth="1"/>
    <col min="3334" max="3334" width="14.28515625" style="36" customWidth="1"/>
    <col min="3335" max="3335" width="30.5703125" style="36" customWidth="1"/>
    <col min="3336" max="3336" width="0" style="36" hidden="1" customWidth="1"/>
    <col min="3337" max="3337" width="15.5703125" style="36" customWidth="1"/>
    <col min="3338" max="3338" width="10.7109375" style="36" customWidth="1"/>
    <col min="3339" max="3339" width="11.85546875" style="36" customWidth="1"/>
    <col min="3340" max="3340" width="7.42578125" style="36" customWidth="1"/>
    <col min="3341" max="3342" width="7.5703125" style="36" customWidth="1"/>
    <col min="3343" max="3345" width="0" style="36" hidden="1" customWidth="1"/>
    <col min="3346" max="3346" width="12.85546875" style="36" customWidth="1"/>
    <col min="3347" max="3355" width="0" style="36" hidden="1" customWidth="1"/>
    <col min="3356" max="3356" width="11.7109375" style="36" customWidth="1"/>
    <col min="3357" max="3369" width="0" style="36" hidden="1" customWidth="1"/>
    <col min="3370" max="3370" width="15.42578125" style="36" customWidth="1"/>
    <col min="3371" max="3380" width="0" style="36" hidden="1" customWidth="1"/>
    <col min="3381" max="3381" width="15.42578125" style="36" customWidth="1"/>
    <col min="3382" max="3382" width="0" style="36" hidden="1" customWidth="1"/>
    <col min="3383" max="3383" width="12" style="36" customWidth="1"/>
    <col min="3384" max="3384" width="12.28515625" style="36" customWidth="1"/>
    <col min="3385" max="3389" width="0" style="36" hidden="1" customWidth="1"/>
    <col min="3390" max="3390" width="11.5703125" style="36" customWidth="1"/>
    <col min="3391" max="3583" width="11.42578125" style="36"/>
    <col min="3584" max="3588" width="0" style="36" hidden="1" customWidth="1"/>
    <col min="3589" max="3589" width="25.28515625" style="36" customWidth="1"/>
    <col min="3590" max="3590" width="14.28515625" style="36" customWidth="1"/>
    <col min="3591" max="3591" width="30.5703125" style="36" customWidth="1"/>
    <col min="3592" max="3592" width="0" style="36" hidden="1" customWidth="1"/>
    <col min="3593" max="3593" width="15.5703125" style="36" customWidth="1"/>
    <col min="3594" max="3594" width="10.7109375" style="36" customWidth="1"/>
    <col min="3595" max="3595" width="11.85546875" style="36" customWidth="1"/>
    <col min="3596" max="3596" width="7.42578125" style="36" customWidth="1"/>
    <col min="3597" max="3598" width="7.5703125" style="36" customWidth="1"/>
    <col min="3599" max="3601" width="0" style="36" hidden="1" customWidth="1"/>
    <col min="3602" max="3602" width="12.85546875" style="36" customWidth="1"/>
    <col min="3603" max="3611" width="0" style="36" hidden="1" customWidth="1"/>
    <col min="3612" max="3612" width="11.7109375" style="36" customWidth="1"/>
    <col min="3613" max="3625" width="0" style="36" hidden="1" customWidth="1"/>
    <col min="3626" max="3626" width="15.42578125" style="36" customWidth="1"/>
    <col min="3627" max="3636" width="0" style="36" hidden="1" customWidth="1"/>
    <col min="3637" max="3637" width="15.42578125" style="36" customWidth="1"/>
    <col min="3638" max="3638" width="0" style="36" hidden="1" customWidth="1"/>
    <col min="3639" max="3639" width="12" style="36" customWidth="1"/>
    <col min="3640" max="3640" width="12.28515625" style="36" customWidth="1"/>
    <col min="3641" max="3645" width="0" style="36" hidden="1" customWidth="1"/>
    <col min="3646" max="3646" width="11.5703125" style="36" customWidth="1"/>
    <col min="3647" max="3839" width="11.42578125" style="36"/>
    <col min="3840" max="3844" width="0" style="36" hidden="1" customWidth="1"/>
    <col min="3845" max="3845" width="25.28515625" style="36" customWidth="1"/>
    <col min="3846" max="3846" width="14.28515625" style="36" customWidth="1"/>
    <col min="3847" max="3847" width="30.5703125" style="36" customWidth="1"/>
    <col min="3848" max="3848" width="0" style="36" hidden="1" customWidth="1"/>
    <col min="3849" max="3849" width="15.5703125" style="36" customWidth="1"/>
    <col min="3850" max="3850" width="10.7109375" style="36" customWidth="1"/>
    <col min="3851" max="3851" width="11.85546875" style="36" customWidth="1"/>
    <col min="3852" max="3852" width="7.42578125" style="36" customWidth="1"/>
    <col min="3853" max="3854" width="7.5703125" style="36" customWidth="1"/>
    <col min="3855" max="3857" width="0" style="36" hidden="1" customWidth="1"/>
    <col min="3858" max="3858" width="12.85546875" style="36" customWidth="1"/>
    <col min="3859" max="3867" width="0" style="36" hidden="1" customWidth="1"/>
    <col min="3868" max="3868" width="11.7109375" style="36" customWidth="1"/>
    <col min="3869" max="3881" width="0" style="36" hidden="1" customWidth="1"/>
    <col min="3882" max="3882" width="15.42578125" style="36" customWidth="1"/>
    <col min="3883" max="3892" width="0" style="36" hidden="1" customWidth="1"/>
    <col min="3893" max="3893" width="15.42578125" style="36" customWidth="1"/>
    <col min="3894" max="3894" width="0" style="36" hidden="1" customWidth="1"/>
    <col min="3895" max="3895" width="12" style="36" customWidth="1"/>
    <col min="3896" max="3896" width="12.28515625" style="36" customWidth="1"/>
    <col min="3897" max="3901" width="0" style="36" hidden="1" customWidth="1"/>
    <col min="3902" max="3902" width="11.5703125" style="36" customWidth="1"/>
    <col min="3903" max="4095" width="11.42578125" style="36"/>
    <col min="4096" max="4100" width="0" style="36" hidden="1" customWidth="1"/>
    <col min="4101" max="4101" width="25.28515625" style="36" customWidth="1"/>
    <col min="4102" max="4102" width="14.28515625" style="36" customWidth="1"/>
    <col min="4103" max="4103" width="30.5703125" style="36" customWidth="1"/>
    <col min="4104" max="4104" width="0" style="36" hidden="1" customWidth="1"/>
    <col min="4105" max="4105" width="15.5703125" style="36" customWidth="1"/>
    <col min="4106" max="4106" width="10.7109375" style="36" customWidth="1"/>
    <col min="4107" max="4107" width="11.85546875" style="36" customWidth="1"/>
    <col min="4108" max="4108" width="7.42578125" style="36" customWidth="1"/>
    <col min="4109" max="4110" width="7.5703125" style="36" customWidth="1"/>
    <col min="4111" max="4113" width="0" style="36" hidden="1" customWidth="1"/>
    <col min="4114" max="4114" width="12.85546875" style="36" customWidth="1"/>
    <col min="4115" max="4123" width="0" style="36" hidden="1" customWidth="1"/>
    <col min="4124" max="4124" width="11.7109375" style="36" customWidth="1"/>
    <col min="4125" max="4137" width="0" style="36" hidden="1" customWidth="1"/>
    <col min="4138" max="4138" width="15.42578125" style="36" customWidth="1"/>
    <col min="4139" max="4148" width="0" style="36" hidden="1" customWidth="1"/>
    <col min="4149" max="4149" width="15.42578125" style="36" customWidth="1"/>
    <col min="4150" max="4150" width="0" style="36" hidden="1" customWidth="1"/>
    <col min="4151" max="4151" width="12" style="36" customWidth="1"/>
    <col min="4152" max="4152" width="12.28515625" style="36" customWidth="1"/>
    <col min="4153" max="4157" width="0" style="36" hidden="1" customWidth="1"/>
    <col min="4158" max="4158" width="11.5703125" style="36" customWidth="1"/>
    <col min="4159" max="4351" width="11.42578125" style="36"/>
    <col min="4352" max="4356" width="0" style="36" hidden="1" customWidth="1"/>
    <col min="4357" max="4357" width="25.28515625" style="36" customWidth="1"/>
    <col min="4358" max="4358" width="14.28515625" style="36" customWidth="1"/>
    <col min="4359" max="4359" width="30.5703125" style="36" customWidth="1"/>
    <col min="4360" max="4360" width="0" style="36" hidden="1" customWidth="1"/>
    <col min="4361" max="4361" width="15.5703125" style="36" customWidth="1"/>
    <col min="4362" max="4362" width="10.7109375" style="36" customWidth="1"/>
    <col min="4363" max="4363" width="11.85546875" style="36" customWidth="1"/>
    <col min="4364" max="4364" width="7.42578125" style="36" customWidth="1"/>
    <col min="4365" max="4366" width="7.5703125" style="36" customWidth="1"/>
    <col min="4367" max="4369" width="0" style="36" hidden="1" customWidth="1"/>
    <col min="4370" max="4370" width="12.85546875" style="36" customWidth="1"/>
    <col min="4371" max="4379" width="0" style="36" hidden="1" customWidth="1"/>
    <col min="4380" max="4380" width="11.7109375" style="36" customWidth="1"/>
    <col min="4381" max="4393" width="0" style="36" hidden="1" customWidth="1"/>
    <col min="4394" max="4394" width="15.42578125" style="36" customWidth="1"/>
    <col min="4395" max="4404" width="0" style="36" hidden="1" customWidth="1"/>
    <col min="4405" max="4405" width="15.42578125" style="36" customWidth="1"/>
    <col min="4406" max="4406" width="0" style="36" hidden="1" customWidth="1"/>
    <col min="4407" max="4407" width="12" style="36" customWidth="1"/>
    <col min="4408" max="4408" width="12.28515625" style="36" customWidth="1"/>
    <col min="4409" max="4413" width="0" style="36" hidden="1" customWidth="1"/>
    <col min="4414" max="4414" width="11.5703125" style="36" customWidth="1"/>
    <col min="4415" max="4607" width="11.42578125" style="36"/>
    <col min="4608" max="4612" width="0" style="36" hidden="1" customWidth="1"/>
    <col min="4613" max="4613" width="25.28515625" style="36" customWidth="1"/>
    <col min="4614" max="4614" width="14.28515625" style="36" customWidth="1"/>
    <col min="4615" max="4615" width="30.5703125" style="36" customWidth="1"/>
    <col min="4616" max="4616" width="0" style="36" hidden="1" customWidth="1"/>
    <col min="4617" max="4617" width="15.5703125" style="36" customWidth="1"/>
    <col min="4618" max="4618" width="10.7109375" style="36" customWidth="1"/>
    <col min="4619" max="4619" width="11.85546875" style="36" customWidth="1"/>
    <col min="4620" max="4620" width="7.42578125" style="36" customWidth="1"/>
    <col min="4621" max="4622" width="7.5703125" style="36" customWidth="1"/>
    <col min="4623" max="4625" width="0" style="36" hidden="1" customWidth="1"/>
    <col min="4626" max="4626" width="12.85546875" style="36" customWidth="1"/>
    <col min="4627" max="4635" width="0" style="36" hidden="1" customWidth="1"/>
    <col min="4636" max="4636" width="11.7109375" style="36" customWidth="1"/>
    <col min="4637" max="4649" width="0" style="36" hidden="1" customWidth="1"/>
    <col min="4650" max="4650" width="15.42578125" style="36" customWidth="1"/>
    <col min="4651" max="4660" width="0" style="36" hidden="1" customWidth="1"/>
    <col min="4661" max="4661" width="15.42578125" style="36" customWidth="1"/>
    <col min="4662" max="4662" width="0" style="36" hidden="1" customWidth="1"/>
    <col min="4663" max="4663" width="12" style="36" customWidth="1"/>
    <col min="4664" max="4664" width="12.28515625" style="36" customWidth="1"/>
    <col min="4665" max="4669" width="0" style="36" hidden="1" customWidth="1"/>
    <col min="4670" max="4670" width="11.5703125" style="36" customWidth="1"/>
    <col min="4671" max="4863" width="11.42578125" style="36"/>
    <col min="4864" max="4868" width="0" style="36" hidden="1" customWidth="1"/>
    <col min="4869" max="4869" width="25.28515625" style="36" customWidth="1"/>
    <col min="4870" max="4870" width="14.28515625" style="36" customWidth="1"/>
    <col min="4871" max="4871" width="30.5703125" style="36" customWidth="1"/>
    <col min="4872" max="4872" width="0" style="36" hidden="1" customWidth="1"/>
    <col min="4873" max="4873" width="15.5703125" style="36" customWidth="1"/>
    <col min="4874" max="4874" width="10.7109375" style="36" customWidth="1"/>
    <col min="4875" max="4875" width="11.85546875" style="36" customWidth="1"/>
    <col min="4876" max="4876" width="7.42578125" style="36" customWidth="1"/>
    <col min="4877" max="4878" width="7.5703125" style="36" customWidth="1"/>
    <col min="4879" max="4881" width="0" style="36" hidden="1" customWidth="1"/>
    <col min="4882" max="4882" width="12.85546875" style="36" customWidth="1"/>
    <col min="4883" max="4891" width="0" style="36" hidden="1" customWidth="1"/>
    <col min="4892" max="4892" width="11.7109375" style="36" customWidth="1"/>
    <col min="4893" max="4905" width="0" style="36" hidden="1" customWidth="1"/>
    <col min="4906" max="4906" width="15.42578125" style="36" customWidth="1"/>
    <col min="4907" max="4916" width="0" style="36" hidden="1" customWidth="1"/>
    <col min="4917" max="4917" width="15.42578125" style="36" customWidth="1"/>
    <col min="4918" max="4918" width="0" style="36" hidden="1" customWidth="1"/>
    <col min="4919" max="4919" width="12" style="36" customWidth="1"/>
    <col min="4920" max="4920" width="12.28515625" style="36" customWidth="1"/>
    <col min="4921" max="4925" width="0" style="36" hidden="1" customWidth="1"/>
    <col min="4926" max="4926" width="11.5703125" style="36" customWidth="1"/>
    <col min="4927" max="5119" width="11.42578125" style="36"/>
    <col min="5120" max="5124" width="0" style="36" hidden="1" customWidth="1"/>
    <col min="5125" max="5125" width="25.28515625" style="36" customWidth="1"/>
    <col min="5126" max="5126" width="14.28515625" style="36" customWidth="1"/>
    <col min="5127" max="5127" width="30.5703125" style="36" customWidth="1"/>
    <col min="5128" max="5128" width="0" style="36" hidden="1" customWidth="1"/>
    <col min="5129" max="5129" width="15.5703125" style="36" customWidth="1"/>
    <col min="5130" max="5130" width="10.7109375" style="36" customWidth="1"/>
    <col min="5131" max="5131" width="11.85546875" style="36" customWidth="1"/>
    <col min="5132" max="5132" width="7.42578125" style="36" customWidth="1"/>
    <col min="5133" max="5134" width="7.5703125" style="36" customWidth="1"/>
    <col min="5135" max="5137" width="0" style="36" hidden="1" customWidth="1"/>
    <col min="5138" max="5138" width="12.85546875" style="36" customWidth="1"/>
    <col min="5139" max="5147" width="0" style="36" hidden="1" customWidth="1"/>
    <col min="5148" max="5148" width="11.7109375" style="36" customWidth="1"/>
    <col min="5149" max="5161" width="0" style="36" hidden="1" customWidth="1"/>
    <col min="5162" max="5162" width="15.42578125" style="36" customWidth="1"/>
    <col min="5163" max="5172" width="0" style="36" hidden="1" customWidth="1"/>
    <col min="5173" max="5173" width="15.42578125" style="36" customWidth="1"/>
    <col min="5174" max="5174" width="0" style="36" hidden="1" customWidth="1"/>
    <col min="5175" max="5175" width="12" style="36" customWidth="1"/>
    <col min="5176" max="5176" width="12.28515625" style="36" customWidth="1"/>
    <col min="5177" max="5181" width="0" style="36" hidden="1" customWidth="1"/>
    <col min="5182" max="5182" width="11.5703125" style="36" customWidth="1"/>
    <col min="5183" max="5375" width="11.42578125" style="36"/>
    <col min="5376" max="5380" width="0" style="36" hidden="1" customWidth="1"/>
    <col min="5381" max="5381" width="25.28515625" style="36" customWidth="1"/>
    <col min="5382" max="5382" width="14.28515625" style="36" customWidth="1"/>
    <col min="5383" max="5383" width="30.5703125" style="36" customWidth="1"/>
    <col min="5384" max="5384" width="0" style="36" hidden="1" customWidth="1"/>
    <col min="5385" max="5385" width="15.5703125" style="36" customWidth="1"/>
    <col min="5386" max="5386" width="10.7109375" style="36" customWidth="1"/>
    <col min="5387" max="5387" width="11.85546875" style="36" customWidth="1"/>
    <col min="5388" max="5388" width="7.42578125" style="36" customWidth="1"/>
    <col min="5389" max="5390" width="7.5703125" style="36" customWidth="1"/>
    <col min="5391" max="5393" width="0" style="36" hidden="1" customWidth="1"/>
    <col min="5394" max="5394" width="12.85546875" style="36" customWidth="1"/>
    <col min="5395" max="5403" width="0" style="36" hidden="1" customWidth="1"/>
    <col min="5404" max="5404" width="11.7109375" style="36" customWidth="1"/>
    <col min="5405" max="5417" width="0" style="36" hidden="1" customWidth="1"/>
    <col min="5418" max="5418" width="15.42578125" style="36" customWidth="1"/>
    <col min="5419" max="5428" width="0" style="36" hidden="1" customWidth="1"/>
    <col min="5429" max="5429" width="15.42578125" style="36" customWidth="1"/>
    <col min="5430" max="5430" width="0" style="36" hidden="1" customWidth="1"/>
    <col min="5431" max="5431" width="12" style="36" customWidth="1"/>
    <col min="5432" max="5432" width="12.28515625" style="36" customWidth="1"/>
    <col min="5433" max="5437" width="0" style="36" hidden="1" customWidth="1"/>
    <col min="5438" max="5438" width="11.5703125" style="36" customWidth="1"/>
    <col min="5439" max="5631" width="11.42578125" style="36"/>
    <col min="5632" max="5636" width="0" style="36" hidden="1" customWidth="1"/>
    <col min="5637" max="5637" width="25.28515625" style="36" customWidth="1"/>
    <col min="5638" max="5638" width="14.28515625" style="36" customWidth="1"/>
    <col min="5639" max="5639" width="30.5703125" style="36" customWidth="1"/>
    <col min="5640" max="5640" width="0" style="36" hidden="1" customWidth="1"/>
    <col min="5641" max="5641" width="15.5703125" style="36" customWidth="1"/>
    <col min="5642" max="5642" width="10.7109375" style="36" customWidth="1"/>
    <col min="5643" max="5643" width="11.85546875" style="36" customWidth="1"/>
    <col min="5644" max="5644" width="7.42578125" style="36" customWidth="1"/>
    <col min="5645" max="5646" width="7.5703125" style="36" customWidth="1"/>
    <col min="5647" max="5649" width="0" style="36" hidden="1" customWidth="1"/>
    <col min="5650" max="5650" width="12.85546875" style="36" customWidth="1"/>
    <col min="5651" max="5659" width="0" style="36" hidden="1" customWidth="1"/>
    <col min="5660" max="5660" width="11.7109375" style="36" customWidth="1"/>
    <col min="5661" max="5673" width="0" style="36" hidden="1" customWidth="1"/>
    <col min="5674" max="5674" width="15.42578125" style="36" customWidth="1"/>
    <col min="5675" max="5684" width="0" style="36" hidden="1" customWidth="1"/>
    <col min="5685" max="5685" width="15.42578125" style="36" customWidth="1"/>
    <col min="5686" max="5686" width="0" style="36" hidden="1" customWidth="1"/>
    <col min="5687" max="5687" width="12" style="36" customWidth="1"/>
    <col min="5688" max="5688" width="12.28515625" style="36" customWidth="1"/>
    <col min="5689" max="5693" width="0" style="36" hidden="1" customWidth="1"/>
    <col min="5694" max="5694" width="11.5703125" style="36" customWidth="1"/>
    <col min="5695" max="5887" width="11.42578125" style="36"/>
    <col min="5888" max="5892" width="0" style="36" hidden="1" customWidth="1"/>
    <col min="5893" max="5893" width="25.28515625" style="36" customWidth="1"/>
    <col min="5894" max="5894" width="14.28515625" style="36" customWidth="1"/>
    <col min="5895" max="5895" width="30.5703125" style="36" customWidth="1"/>
    <col min="5896" max="5896" width="0" style="36" hidden="1" customWidth="1"/>
    <col min="5897" max="5897" width="15.5703125" style="36" customWidth="1"/>
    <col min="5898" max="5898" width="10.7109375" style="36" customWidth="1"/>
    <col min="5899" max="5899" width="11.85546875" style="36" customWidth="1"/>
    <col min="5900" max="5900" width="7.42578125" style="36" customWidth="1"/>
    <col min="5901" max="5902" width="7.5703125" style="36" customWidth="1"/>
    <col min="5903" max="5905" width="0" style="36" hidden="1" customWidth="1"/>
    <col min="5906" max="5906" width="12.85546875" style="36" customWidth="1"/>
    <col min="5907" max="5915" width="0" style="36" hidden="1" customWidth="1"/>
    <col min="5916" max="5916" width="11.7109375" style="36" customWidth="1"/>
    <col min="5917" max="5929" width="0" style="36" hidden="1" customWidth="1"/>
    <col min="5930" max="5930" width="15.42578125" style="36" customWidth="1"/>
    <col min="5931" max="5940" width="0" style="36" hidden="1" customWidth="1"/>
    <col min="5941" max="5941" width="15.42578125" style="36" customWidth="1"/>
    <col min="5942" max="5942" width="0" style="36" hidden="1" customWidth="1"/>
    <col min="5943" max="5943" width="12" style="36" customWidth="1"/>
    <col min="5944" max="5944" width="12.28515625" style="36" customWidth="1"/>
    <col min="5945" max="5949" width="0" style="36" hidden="1" customWidth="1"/>
    <col min="5950" max="5950" width="11.5703125" style="36" customWidth="1"/>
    <col min="5951" max="6143" width="11.42578125" style="36"/>
    <col min="6144" max="6148" width="0" style="36" hidden="1" customWidth="1"/>
    <col min="6149" max="6149" width="25.28515625" style="36" customWidth="1"/>
    <col min="6150" max="6150" width="14.28515625" style="36" customWidth="1"/>
    <col min="6151" max="6151" width="30.5703125" style="36" customWidth="1"/>
    <col min="6152" max="6152" width="0" style="36" hidden="1" customWidth="1"/>
    <col min="6153" max="6153" width="15.5703125" style="36" customWidth="1"/>
    <col min="6154" max="6154" width="10.7109375" style="36" customWidth="1"/>
    <col min="6155" max="6155" width="11.85546875" style="36" customWidth="1"/>
    <col min="6156" max="6156" width="7.42578125" style="36" customWidth="1"/>
    <col min="6157" max="6158" width="7.5703125" style="36" customWidth="1"/>
    <col min="6159" max="6161" width="0" style="36" hidden="1" customWidth="1"/>
    <col min="6162" max="6162" width="12.85546875" style="36" customWidth="1"/>
    <col min="6163" max="6171" width="0" style="36" hidden="1" customWidth="1"/>
    <col min="6172" max="6172" width="11.7109375" style="36" customWidth="1"/>
    <col min="6173" max="6185" width="0" style="36" hidden="1" customWidth="1"/>
    <col min="6186" max="6186" width="15.42578125" style="36" customWidth="1"/>
    <col min="6187" max="6196" width="0" style="36" hidden="1" customWidth="1"/>
    <col min="6197" max="6197" width="15.42578125" style="36" customWidth="1"/>
    <col min="6198" max="6198" width="0" style="36" hidden="1" customWidth="1"/>
    <col min="6199" max="6199" width="12" style="36" customWidth="1"/>
    <col min="6200" max="6200" width="12.28515625" style="36" customWidth="1"/>
    <col min="6201" max="6205" width="0" style="36" hidden="1" customWidth="1"/>
    <col min="6206" max="6206" width="11.5703125" style="36" customWidth="1"/>
    <col min="6207" max="6399" width="11.42578125" style="36"/>
    <col min="6400" max="6404" width="0" style="36" hidden="1" customWidth="1"/>
    <col min="6405" max="6405" width="25.28515625" style="36" customWidth="1"/>
    <col min="6406" max="6406" width="14.28515625" style="36" customWidth="1"/>
    <col min="6407" max="6407" width="30.5703125" style="36" customWidth="1"/>
    <col min="6408" max="6408" width="0" style="36" hidden="1" customWidth="1"/>
    <col min="6409" max="6409" width="15.5703125" style="36" customWidth="1"/>
    <col min="6410" max="6410" width="10.7109375" style="36" customWidth="1"/>
    <col min="6411" max="6411" width="11.85546875" style="36" customWidth="1"/>
    <col min="6412" max="6412" width="7.42578125" style="36" customWidth="1"/>
    <col min="6413" max="6414" width="7.5703125" style="36" customWidth="1"/>
    <col min="6415" max="6417" width="0" style="36" hidden="1" customWidth="1"/>
    <col min="6418" max="6418" width="12.85546875" style="36" customWidth="1"/>
    <col min="6419" max="6427" width="0" style="36" hidden="1" customWidth="1"/>
    <col min="6428" max="6428" width="11.7109375" style="36" customWidth="1"/>
    <col min="6429" max="6441" width="0" style="36" hidden="1" customWidth="1"/>
    <col min="6442" max="6442" width="15.42578125" style="36" customWidth="1"/>
    <col min="6443" max="6452" width="0" style="36" hidden="1" customWidth="1"/>
    <col min="6453" max="6453" width="15.42578125" style="36" customWidth="1"/>
    <col min="6454" max="6454" width="0" style="36" hidden="1" customWidth="1"/>
    <col min="6455" max="6455" width="12" style="36" customWidth="1"/>
    <col min="6456" max="6456" width="12.28515625" style="36" customWidth="1"/>
    <col min="6457" max="6461" width="0" style="36" hidden="1" customWidth="1"/>
    <col min="6462" max="6462" width="11.5703125" style="36" customWidth="1"/>
    <col min="6463" max="6655" width="11.42578125" style="36"/>
    <col min="6656" max="6660" width="0" style="36" hidden="1" customWidth="1"/>
    <col min="6661" max="6661" width="25.28515625" style="36" customWidth="1"/>
    <col min="6662" max="6662" width="14.28515625" style="36" customWidth="1"/>
    <col min="6663" max="6663" width="30.5703125" style="36" customWidth="1"/>
    <col min="6664" max="6664" width="0" style="36" hidden="1" customWidth="1"/>
    <col min="6665" max="6665" width="15.5703125" style="36" customWidth="1"/>
    <col min="6666" max="6666" width="10.7109375" style="36" customWidth="1"/>
    <col min="6667" max="6667" width="11.85546875" style="36" customWidth="1"/>
    <col min="6668" max="6668" width="7.42578125" style="36" customWidth="1"/>
    <col min="6669" max="6670" width="7.5703125" style="36" customWidth="1"/>
    <col min="6671" max="6673" width="0" style="36" hidden="1" customWidth="1"/>
    <col min="6674" max="6674" width="12.85546875" style="36" customWidth="1"/>
    <col min="6675" max="6683" width="0" style="36" hidden="1" customWidth="1"/>
    <col min="6684" max="6684" width="11.7109375" style="36" customWidth="1"/>
    <col min="6685" max="6697" width="0" style="36" hidden="1" customWidth="1"/>
    <col min="6698" max="6698" width="15.42578125" style="36" customWidth="1"/>
    <col min="6699" max="6708" width="0" style="36" hidden="1" customWidth="1"/>
    <col min="6709" max="6709" width="15.42578125" style="36" customWidth="1"/>
    <col min="6710" max="6710" width="0" style="36" hidden="1" customWidth="1"/>
    <col min="6711" max="6711" width="12" style="36" customWidth="1"/>
    <col min="6712" max="6712" width="12.28515625" style="36" customWidth="1"/>
    <col min="6713" max="6717" width="0" style="36" hidden="1" customWidth="1"/>
    <col min="6718" max="6718" width="11.5703125" style="36" customWidth="1"/>
    <col min="6719" max="6911" width="11.42578125" style="36"/>
    <col min="6912" max="6916" width="0" style="36" hidden="1" customWidth="1"/>
    <col min="6917" max="6917" width="25.28515625" style="36" customWidth="1"/>
    <col min="6918" max="6918" width="14.28515625" style="36" customWidth="1"/>
    <col min="6919" max="6919" width="30.5703125" style="36" customWidth="1"/>
    <col min="6920" max="6920" width="0" style="36" hidden="1" customWidth="1"/>
    <col min="6921" max="6921" width="15.5703125" style="36" customWidth="1"/>
    <col min="6922" max="6922" width="10.7109375" style="36" customWidth="1"/>
    <col min="6923" max="6923" width="11.85546875" style="36" customWidth="1"/>
    <col min="6924" max="6924" width="7.42578125" style="36" customWidth="1"/>
    <col min="6925" max="6926" width="7.5703125" style="36" customWidth="1"/>
    <col min="6927" max="6929" width="0" style="36" hidden="1" customWidth="1"/>
    <col min="6930" max="6930" width="12.85546875" style="36" customWidth="1"/>
    <col min="6931" max="6939" width="0" style="36" hidden="1" customWidth="1"/>
    <col min="6940" max="6940" width="11.7109375" style="36" customWidth="1"/>
    <col min="6941" max="6953" width="0" style="36" hidden="1" customWidth="1"/>
    <col min="6954" max="6954" width="15.42578125" style="36" customWidth="1"/>
    <col min="6955" max="6964" width="0" style="36" hidden="1" customWidth="1"/>
    <col min="6965" max="6965" width="15.42578125" style="36" customWidth="1"/>
    <col min="6966" max="6966" width="0" style="36" hidden="1" customWidth="1"/>
    <col min="6967" max="6967" width="12" style="36" customWidth="1"/>
    <col min="6968" max="6968" width="12.28515625" style="36" customWidth="1"/>
    <col min="6969" max="6973" width="0" style="36" hidden="1" customWidth="1"/>
    <col min="6974" max="6974" width="11.5703125" style="36" customWidth="1"/>
    <col min="6975" max="7167" width="11.42578125" style="36"/>
    <col min="7168" max="7172" width="0" style="36" hidden="1" customWidth="1"/>
    <col min="7173" max="7173" width="25.28515625" style="36" customWidth="1"/>
    <col min="7174" max="7174" width="14.28515625" style="36" customWidth="1"/>
    <col min="7175" max="7175" width="30.5703125" style="36" customWidth="1"/>
    <col min="7176" max="7176" width="0" style="36" hidden="1" customWidth="1"/>
    <col min="7177" max="7177" width="15.5703125" style="36" customWidth="1"/>
    <col min="7178" max="7178" width="10.7109375" style="36" customWidth="1"/>
    <col min="7179" max="7179" width="11.85546875" style="36" customWidth="1"/>
    <col min="7180" max="7180" width="7.42578125" style="36" customWidth="1"/>
    <col min="7181" max="7182" width="7.5703125" style="36" customWidth="1"/>
    <col min="7183" max="7185" width="0" style="36" hidden="1" customWidth="1"/>
    <col min="7186" max="7186" width="12.85546875" style="36" customWidth="1"/>
    <col min="7187" max="7195" width="0" style="36" hidden="1" customWidth="1"/>
    <col min="7196" max="7196" width="11.7109375" style="36" customWidth="1"/>
    <col min="7197" max="7209" width="0" style="36" hidden="1" customWidth="1"/>
    <col min="7210" max="7210" width="15.42578125" style="36" customWidth="1"/>
    <col min="7211" max="7220" width="0" style="36" hidden="1" customWidth="1"/>
    <col min="7221" max="7221" width="15.42578125" style="36" customWidth="1"/>
    <col min="7222" max="7222" width="0" style="36" hidden="1" customWidth="1"/>
    <col min="7223" max="7223" width="12" style="36" customWidth="1"/>
    <col min="7224" max="7224" width="12.28515625" style="36" customWidth="1"/>
    <col min="7225" max="7229" width="0" style="36" hidden="1" customWidth="1"/>
    <col min="7230" max="7230" width="11.5703125" style="36" customWidth="1"/>
    <col min="7231" max="7423" width="11.42578125" style="36"/>
    <col min="7424" max="7428" width="0" style="36" hidden="1" customWidth="1"/>
    <col min="7429" max="7429" width="25.28515625" style="36" customWidth="1"/>
    <col min="7430" max="7430" width="14.28515625" style="36" customWidth="1"/>
    <col min="7431" max="7431" width="30.5703125" style="36" customWidth="1"/>
    <col min="7432" max="7432" width="0" style="36" hidden="1" customWidth="1"/>
    <col min="7433" max="7433" width="15.5703125" style="36" customWidth="1"/>
    <col min="7434" max="7434" width="10.7109375" style="36" customWidth="1"/>
    <col min="7435" max="7435" width="11.85546875" style="36" customWidth="1"/>
    <col min="7436" max="7436" width="7.42578125" style="36" customWidth="1"/>
    <col min="7437" max="7438" width="7.5703125" style="36" customWidth="1"/>
    <col min="7439" max="7441" width="0" style="36" hidden="1" customWidth="1"/>
    <col min="7442" max="7442" width="12.85546875" style="36" customWidth="1"/>
    <col min="7443" max="7451" width="0" style="36" hidden="1" customWidth="1"/>
    <col min="7452" max="7452" width="11.7109375" style="36" customWidth="1"/>
    <col min="7453" max="7465" width="0" style="36" hidden="1" customWidth="1"/>
    <col min="7466" max="7466" width="15.42578125" style="36" customWidth="1"/>
    <col min="7467" max="7476" width="0" style="36" hidden="1" customWidth="1"/>
    <col min="7477" max="7477" width="15.42578125" style="36" customWidth="1"/>
    <col min="7478" max="7478" width="0" style="36" hidden="1" customWidth="1"/>
    <col min="7479" max="7479" width="12" style="36" customWidth="1"/>
    <col min="7480" max="7480" width="12.28515625" style="36" customWidth="1"/>
    <col min="7481" max="7485" width="0" style="36" hidden="1" customWidth="1"/>
    <col min="7486" max="7486" width="11.5703125" style="36" customWidth="1"/>
    <col min="7487" max="7679" width="11.42578125" style="36"/>
    <col min="7680" max="7684" width="0" style="36" hidden="1" customWidth="1"/>
    <col min="7685" max="7685" width="25.28515625" style="36" customWidth="1"/>
    <col min="7686" max="7686" width="14.28515625" style="36" customWidth="1"/>
    <col min="7687" max="7687" width="30.5703125" style="36" customWidth="1"/>
    <col min="7688" max="7688" width="0" style="36" hidden="1" customWidth="1"/>
    <col min="7689" max="7689" width="15.5703125" style="36" customWidth="1"/>
    <col min="7690" max="7690" width="10.7109375" style="36" customWidth="1"/>
    <col min="7691" max="7691" width="11.85546875" style="36" customWidth="1"/>
    <col min="7692" max="7692" width="7.42578125" style="36" customWidth="1"/>
    <col min="7693" max="7694" width="7.5703125" style="36" customWidth="1"/>
    <col min="7695" max="7697" width="0" style="36" hidden="1" customWidth="1"/>
    <col min="7698" max="7698" width="12.85546875" style="36" customWidth="1"/>
    <col min="7699" max="7707" width="0" style="36" hidden="1" customWidth="1"/>
    <col min="7708" max="7708" width="11.7109375" style="36" customWidth="1"/>
    <col min="7709" max="7721" width="0" style="36" hidden="1" customWidth="1"/>
    <col min="7722" max="7722" width="15.42578125" style="36" customWidth="1"/>
    <col min="7723" max="7732" width="0" style="36" hidden="1" customWidth="1"/>
    <col min="7733" max="7733" width="15.42578125" style="36" customWidth="1"/>
    <col min="7734" max="7734" width="0" style="36" hidden="1" customWidth="1"/>
    <col min="7735" max="7735" width="12" style="36" customWidth="1"/>
    <col min="7736" max="7736" width="12.28515625" style="36" customWidth="1"/>
    <col min="7737" max="7741" width="0" style="36" hidden="1" customWidth="1"/>
    <col min="7742" max="7742" width="11.5703125" style="36" customWidth="1"/>
    <col min="7743" max="7935" width="11.42578125" style="36"/>
    <col min="7936" max="7940" width="0" style="36" hidden="1" customWidth="1"/>
    <col min="7941" max="7941" width="25.28515625" style="36" customWidth="1"/>
    <col min="7942" max="7942" width="14.28515625" style="36" customWidth="1"/>
    <col min="7943" max="7943" width="30.5703125" style="36" customWidth="1"/>
    <col min="7944" max="7944" width="0" style="36" hidden="1" customWidth="1"/>
    <col min="7945" max="7945" width="15.5703125" style="36" customWidth="1"/>
    <col min="7946" max="7946" width="10.7109375" style="36" customWidth="1"/>
    <col min="7947" max="7947" width="11.85546875" style="36" customWidth="1"/>
    <col min="7948" max="7948" width="7.42578125" style="36" customWidth="1"/>
    <col min="7949" max="7950" width="7.5703125" style="36" customWidth="1"/>
    <col min="7951" max="7953" width="0" style="36" hidden="1" customWidth="1"/>
    <col min="7954" max="7954" width="12.85546875" style="36" customWidth="1"/>
    <col min="7955" max="7963" width="0" style="36" hidden="1" customWidth="1"/>
    <col min="7964" max="7964" width="11.7109375" style="36" customWidth="1"/>
    <col min="7965" max="7977" width="0" style="36" hidden="1" customWidth="1"/>
    <col min="7978" max="7978" width="15.42578125" style="36" customWidth="1"/>
    <col min="7979" max="7988" width="0" style="36" hidden="1" customWidth="1"/>
    <col min="7989" max="7989" width="15.42578125" style="36" customWidth="1"/>
    <col min="7990" max="7990" width="0" style="36" hidden="1" customWidth="1"/>
    <col min="7991" max="7991" width="12" style="36" customWidth="1"/>
    <col min="7992" max="7992" width="12.28515625" style="36" customWidth="1"/>
    <col min="7993" max="7997" width="0" style="36" hidden="1" customWidth="1"/>
    <col min="7998" max="7998" width="11.5703125" style="36" customWidth="1"/>
    <col min="7999" max="8191" width="11.42578125" style="36"/>
    <col min="8192" max="8196" width="0" style="36" hidden="1" customWidth="1"/>
    <col min="8197" max="8197" width="25.28515625" style="36" customWidth="1"/>
    <col min="8198" max="8198" width="14.28515625" style="36" customWidth="1"/>
    <col min="8199" max="8199" width="30.5703125" style="36" customWidth="1"/>
    <col min="8200" max="8200" width="0" style="36" hidden="1" customWidth="1"/>
    <col min="8201" max="8201" width="15.5703125" style="36" customWidth="1"/>
    <col min="8202" max="8202" width="10.7109375" style="36" customWidth="1"/>
    <col min="8203" max="8203" width="11.85546875" style="36" customWidth="1"/>
    <col min="8204" max="8204" width="7.42578125" style="36" customWidth="1"/>
    <col min="8205" max="8206" width="7.5703125" style="36" customWidth="1"/>
    <col min="8207" max="8209" width="0" style="36" hidden="1" customWidth="1"/>
    <col min="8210" max="8210" width="12.85546875" style="36" customWidth="1"/>
    <col min="8211" max="8219" width="0" style="36" hidden="1" customWidth="1"/>
    <col min="8220" max="8220" width="11.7109375" style="36" customWidth="1"/>
    <col min="8221" max="8233" width="0" style="36" hidden="1" customWidth="1"/>
    <col min="8234" max="8234" width="15.42578125" style="36" customWidth="1"/>
    <col min="8235" max="8244" width="0" style="36" hidden="1" customWidth="1"/>
    <col min="8245" max="8245" width="15.42578125" style="36" customWidth="1"/>
    <col min="8246" max="8246" width="0" style="36" hidden="1" customWidth="1"/>
    <col min="8247" max="8247" width="12" style="36" customWidth="1"/>
    <col min="8248" max="8248" width="12.28515625" style="36" customWidth="1"/>
    <col min="8249" max="8253" width="0" style="36" hidden="1" customWidth="1"/>
    <col min="8254" max="8254" width="11.5703125" style="36" customWidth="1"/>
    <col min="8255" max="8447" width="11.42578125" style="36"/>
    <col min="8448" max="8452" width="0" style="36" hidden="1" customWidth="1"/>
    <col min="8453" max="8453" width="25.28515625" style="36" customWidth="1"/>
    <col min="8454" max="8454" width="14.28515625" style="36" customWidth="1"/>
    <col min="8455" max="8455" width="30.5703125" style="36" customWidth="1"/>
    <col min="8456" max="8456" width="0" style="36" hidden="1" customWidth="1"/>
    <col min="8457" max="8457" width="15.5703125" style="36" customWidth="1"/>
    <col min="8458" max="8458" width="10.7109375" style="36" customWidth="1"/>
    <col min="8459" max="8459" width="11.85546875" style="36" customWidth="1"/>
    <col min="8460" max="8460" width="7.42578125" style="36" customWidth="1"/>
    <col min="8461" max="8462" width="7.5703125" style="36" customWidth="1"/>
    <col min="8463" max="8465" width="0" style="36" hidden="1" customWidth="1"/>
    <col min="8466" max="8466" width="12.85546875" style="36" customWidth="1"/>
    <col min="8467" max="8475" width="0" style="36" hidden="1" customWidth="1"/>
    <col min="8476" max="8476" width="11.7109375" style="36" customWidth="1"/>
    <col min="8477" max="8489" width="0" style="36" hidden="1" customWidth="1"/>
    <col min="8490" max="8490" width="15.42578125" style="36" customWidth="1"/>
    <col min="8491" max="8500" width="0" style="36" hidden="1" customWidth="1"/>
    <col min="8501" max="8501" width="15.42578125" style="36" customWidth="1"/>
    <col min="8502" max="8502" width="0" style="36" hidden="1" customWidth="1"/>
    <col min="8503" max="8503" width="12" style="36" customWidth="1"/>
    <col min="8504" max="8504" width="12.28515625" style="36" customWidth="1"/>
    <col min="8505" max="8509" width="0" style="36" hidden="1" customWidth="1"/>
    <col min="8510" max="8510" width="11.5703125" style="36" customWidth="1"/>
    <col min="8511" max="8703" width="11.42578125" style="36"/>
    <col min="8704" max="8708" width="0" style="36" hidden="1" customWidth="1"/>
    <col min="8709" max="8709" width="25.28515625" style="36" customWidth="1"/>
    <col min="8710" max="8710" width="14.28515625" style="36" customWidth="1"/>
    <col min="8711" max="8711" width="30.5703125" style="36" customWidth="1"/>
    <col min="8712" max="8712" width="0" style="36" hidden="1" customWidth="1"/>
    <col min="8713" max="8713" width="15.5703125" style="36" customWidth="1"/>
    <col min="8714" max="8714" width="10.7109375" style="36" customWidth="1"/>
    <col min="8715" max="8715" width="11.85546875" style="36" customWidth="1"/>
    <col min="8716" max="8716" width="7.42578125" style="36" customWidth="1"/>
    <col min="8717" max="8718" width="7.5703125" style="36" customWidth="1"/>
    <col min="8719" max="8721" width="0" style="36" hidden="1" customWidth="1"/>
    <col min="8722" max="8722" width="12.85546875" style="36" customWidth="1"/>
    <col min="8723" max="8731" width="0" style="36" hidden="1" customWidth="1"/>
    <col min="8732" max="8732" width="11.7109375" style="36" customWidth="1"/>
    <col min="8733" max="8745" width="0" style="36" hidden="1" customWidth="1"/>
    <col min="8746" max="8746" width="15.42578125" style="36" customWidth="1"/>
    <col min="8747" max="8756" width="0" style="36" hidden="1" customWidth="1"/>
    <col min="8757" max="8757" width="15.42578125" style="36" customWidth="1"/>
    <col min="8758" max="8758" width="0" style="36" hidden="1" customWidth="1"/>
    <col min="8759" max="8759" width="12" style="36" customWidth="1"/>
    <col min="8760" max="8760" width="12.28515625" style="36" customWidth="1"/>
    <col min="8761" max="8765" width="0" style="36" hidden="1" customWidth="1"/>
    <col min="8766" max="8766" width="11.5703125" style="36" customWidth="1"/>
    <col min="8767" max="8959" width="11.42578125" style="36"/>
    <col min="8960" max="8964" width="0" style="36" hidden="1" customWidth="1"/>
    <col min="8965" max="8965" width="25.28515625" style="36" customWidth="1"/>
    <col min="8966" max="8966" width="14.28515625" style="36" customWidth="1"/>
    <col min="8967" max="8967" width="30.5703125" style="36" customWidth="1"/>
    <col min="8968" max="8968" width="0" style="36" hidden="1" customWidth="1"/>
    <col min="8969" max="8969" width="15.5703125" style="36" customWidth="1"/>
    <col min="8970" max="8970" width="10.7109375" style="36" customWidth="1"/>
    <col min="8971" max="8971" width="11.85546875" style="36" customWidth="1"/>
    <col min="8972" max="8972" width="7.42578125" style="36" customWidth="1"/>
    <col min="8973" max="8974" width="7.5703125" style="36" customWidth="1"/>
    <col min="8975" max="8977" width="0" style="36" hidden="1" customWidth="1"/>
    <col min="8978" max="8978" width="12.85546875" style="36" customWidth="1"/>
    <col min="8979" max="8987" width="0" style="36" hidden="1" customWidth="1"/>
    <col min="8988" max="8988" width="11.7109375" style="36" customWidth="1"/>
    <col min="8989" max="9001" width="0" style="36" hidden="1" customWidth="1"/>
    <col min="9002" max="9002" width="15.42578125" style="36" customWidth="1"/>
    <col min="9003" max="9012" width="0" style="36" hidden="1" customWidth="1"/>
    <col min="9013" max="9013" width="15.42578125" style="36" customWidth="1"/>
    <col min="9014" max="9014" width="0" style="36" hidden="1" customWidth="1"/>
    <col min="9015" max="9015" width="12" style="36" customWidth="1"/>
    <col min="9016" max="9016" width="12.28515625" style="36" customWidth="1"/>
    <col min="9017" max="9021" width="0" style="36" hidden="1" customWidth="1"/>
    <col min="9022" max="9022" width="11.5703125" style="36" customWidth="1"/>
    <col min="9023" max="9215" width="11.42578125" style="36"/>
    <col min="9216" max="9220" width="0" style="36" hidden="1" customWidth="1"/>
    <col min="9221" max="9221" width="25.28515625" style="36" customWidth="1"/>
    <col min="9222" max="9222" width="14.28515625" style="36" customWidth="1"/>
    <col min="9223" max="9223" width="30.5703125" style="36" customWidth="1"/>
    <col min="9224" max="9224" width="0" style="36" hidden="1" customWidth="1"/>
    <col min="9225" max="9225" width="15.5703125" style="36" customWidth="1"/>
    <col min="9226" max="9226" width="10.7109375" style="36" customWidth="1"/>
    <col min="9227" max="9227" width="11.85546875" style="36" customWidth="1"/>
    <col min="9228" max="9228" width="7.42578125" style="36" customWidth="1"/>
    <col min="9229" max="9230" width="7.5703125" style="36" customWidth="1"/>
    <col min="9231" max="9233" width="0" style="36" hidden="1" customWidth="1"/>
    <col min="9234" max="9234" width="12.85546875" style="36" customWidth="1"/>
    <col min="9235" max="9243" width="0" style="36" hidden="1" customWidth="1"/>
    <col min="9244" max="9244" width="11.7109375" style="36" customWidth="1"/>
    <col min="9245" max="9257" width="0" style="36" hidden="1" customWidth="1"/>
    <col min="9258" max="9258" width="15.42578125" style="36" customWidth="1"/>
    <col min="9259" max="9268" width="0" style="36" hidden="1" customWidth="1"/>
    <col min="9269" max="9269" width="15.42578125" style="36" customWidth="1"/>
    <col min="9270" max="9270" width="0" style="36" hidden="1" customWidth="1"/>
    <col min="9271" max="9271" width="12" style="36" customWidth="1"/>
    <col min="9272" max="9272" width="12.28515625" style="36" customWidth="1"/>
    <col min="9273" max="9277" width="0" style="36" hidden="1" customWidth="1"/>
    <col min="9278" max="9278" width="11.5703125" style="36" customWidth="1"/>
    <col min="9279" max="9471" width="11.42578125" style="36"/>
    <col min="9472" max="9476" width="0" style="36" hidden="1" customWidth="1"/>
    <col min="9477" max="9477" width="25.28515625" style="36" customWidth="1"/>
    <col min="9478" max="9478" width="14.28515625" style="36" customWidth="1"/>
    <col min="9479" max="9479" width="30.5703125" style="36" customWidth="1"/>
    <col min="9480" max="9480" width="0" style="36" hidden="1" customWidth="1"/>
    <col min="9481" max="9481" width="15.5703125" style="36" customWidth="1"/>
    <col min="9482" max="9482" width="10.7109375" style="36" customWidth="1"/>
    <col min="9483" max="9483" width="11.85546875" style="36" customWidth="1"/>
    <col min="9484" max="9484" width="7.42578125" style="36" customWidth="1"/>
    <col min="9485" max="9486" width="7.5703125" style="36" customWidth="1"/>
    <col min="9487" max="9489" width="0" style="36" hidden="1" customWidth="1"/>
    <col min="9490" max="9490" width="12.85546875" style="36" customWidth="1"/>
    <col min="9491" max="9499" width="0" style="36" hidden="1" customWidth="1"/>
    <col min="9500" max="9500" width="11.7109375" style="36" customWidth="1"/>
    <col min="9501" max="9513" width="0" style="36" hidden="1" customWidth="1"/>
    <col min="9514" max="9514" width="15.42578125" style="36" customWidth="1"/>
    <col min="9515" max="9524" width="0" style="36" hidden="1" customWidth="1"/>
    <col min="9525" max="9525" width="15.42578125" style="36" customWidth="1"/>
    <col min="9526" max="9526" width="0" style="36" hidden="1" customWidth="1"/>
    <col min="9527" max="9527" width="12" style="36" customWidth="1"/>
    <col min="9528" max="9528" width="12.28515625" style="36" customWidth="1"/>
    <col min="9529" max="9533" width="0" style="36" hidden="1" customWidth="1"/>
    <col min="9534" max="9534" width="11.5703125" style="36" customWidth="1"/>
    <col min="9535" max="9727" width="11.42578125" style="36"/>
    <col min="9728" max="9732" width="0" style="36" hidden="1" customWidth="1"/>
    <col min="9733" max="9733" width="25.28515625" style="36" customWidth="1"/>
    <col min="9734" max="9734" width="14.28515625" style="36" customWidth="1"/>
    <col min="9735" max="9735" width="30.5703125" style="36" customWidth="1"/>
    <col min="9736" max="9736" width="0" style="36" hidden="1" customWidth="1"/>
    <col min="9737" max="9737" width="15.5703125" style="36" customWidth="1"/>
    <col min="9738" max="9738" width="10.7109375" style="36" customWidth="1"/>
    <col min="9739" max="9739" width="11.85546875" style="36" customWidth="1"/>
    <col min="9740" max="9740" width="7.42578125" style="36" customWidth="1"/>
    <col min="9741" max="9742" width="7.5703125" style="36" customWidth="1"/>
    <col min="9743" max="9745" width="0" style="36" hidden="1" customWidth="1"/>
    <col min="9746" max="9746" width="12.85546875" style="36" customWidth="1"/>
    <col min="9747" max="9755" width="0" style="36" hidden="1" customWidth="1"/>
    <col min="9756" max="9756" width="11.7109375" style="36" customWidth="1"/>
    <col min="9757" max="9769" width="0" style="36" hidden="1" customWidth="1"/>
    <col min="9770" max="9770" width="15.42578125" style="36" customWidth="1"/>
    <col min="9771" max="9780" width="0" style="36" hidden="1" customWidth="1"/>
    <col min="9781" max="9781" width="15.42578125" style="36" customWidth="1"/>
    <col min="9782" max="9782" width="0" style="36" hidden="1" customWidth="1"/>
    <col min="9783" max="9783" width="12" style="36" customWidth="1"/>
    <col min="9784" max="9784" width="12.28515625" style="36" customWidth="1"/>
    <col min="9785" max="9789" width="0" style="36" hidden="1" customWidth="1"/>
    <col min="9790" max="9790" width="11.5703125" style="36" customWidth="1"/>
    <col min="9791" max="9983" width="11.42578125" style="36"/>
    <col min="9984" max="9988" width="0" style="36" hidden="1" customWidth="1"/>
    <col min="9989" max="9989" width="25.28515625" style="36" customWidth="1"/>
    <col min="9990" max="9990" width="14.28515625" style="36" customWidth="1"/>
    <col min="9991" max="9991" width="30.5703125" style="36" customWidth="1"/>
    <col min="9992" max="9992" width="0" style="36" hidden="1" customWidth="1"/>
    <col min="9993" max="9993" width="15.5703125" style="36" customWidth="1"/>
    <col min="9994" max="9994" width="10.7109375" style="36" customWidth="1"/>
    <col min="9995" max="9995" width="11.85546875" style="36" customWidth="1"/>
    <col min="9996" max="9996" width="7.42578125" style="36" customWidth="1"/>
    <col min="9997" max="9998" width="7.5703125" style="36" customWidth="1"/>
    <col min="9999" max="10001" width="0" style="36" hidden="1" customWidth="1"/>
    <col min="10002" max="10002" width="12.85546875" style="36" customWidth="1"/>
    <col min="10003" max="10011" width="0" style="36" hidden="1" customWidth="1"/>
    <col min="10012" max="10012" width="11.7109375" style="36" customWidth="1"/>
    <col min="10013" max="10025" width="0" style="36" hidden="1" customWidth="1"/>
    <col min="10026" max="10026" width="15.42578125" style="36" customWidth="1"/>
    <col min="10027" max="10036" width="0" style="36" hidden="1" customWidth="1"/>
    <col min="10037" max="10037" width="15.42578125" style="36" customWidth="1"/>
    <col min="10038" max="10038" width="0" style="36" hidden="1" customWidth="1"/>
    <col min="10039" max="10039" width="12" style="36" customWidth="1"/>
    <col min="10040" max="10040" width="12.28515625" style="36" customWidth="1"/>
    <col min="10041" max="10045" width="0" style="36" hidden="1" customWidth="1"/>
    <col min="10046" max="10046" width="11.5703125" style="36" customWidth="1"/>
    <col min="10047" max="10239" width="11.42578125" style="36"/>
    <col min="10240" max="10244" width="0" style="36" hidden="1" customWidth="1"/>
    <col min="10245" max="10245" width="25.28515625" style="36" customWidth="1"/>
    <col min="10246" max="10246" width="14.28515625" style="36" customWidth="1"/>
    <col min="10247" max="10247" width="30.5703125" style="36" customWidth="1"/>
    <col min="10248" max="10248" width="0" style="36" hidden="1" customWidth="1"/>
    <col min="10249" max="10249" width="15.5703125" style="36" customWidth="1"/>
    <col min="10250" max="10250" width="10.7109375" style="36" customWidth="1"/>
    <col min="10251" max="10251" width="11.85546875" style="36" customWidth="1"/>
    <col min="10252" max="10252" width="7.42578125" style="36" customWidth="1"/>
    <col min="10253" max="10254" width="7.5703125" style="36" customWidth="1"/>
    <col min="10255" max="10257" width="0" style="36" hidden="1" customWidth="1"/>
    <col min="10258" max="10258" width="12.85546875" style="36" customWidth="1"/>
    <col min="10259" max="10267" width="0" style="36" hidden="1" customWidth="1"/>
    <col min="10268" max="10268" width="11.7109375" style="36" customWidth="1"/>
    <col min="10269" max="10281" width="0" style="36" hidden="1" customWidth="1"/>
    <col min="10282" max="10282" width="15.42578125" style="36" customWidth="1"/>
    <col min="10283" max="10292" width="0" style="36" hidden="1" customWidth="1"/>
    <col min="10293" max="10293" width="15.42578125" style="36" customWidth="1"/>
    <col min="10294" max="10294" width="0" style="36" hidden="1" customWidth="1"/>
    <col min="10295" max="10295" width="12" style="36" customWidth="1"/>
    <col min="10296" max="10296" width="12.28515625" style="36" customWidth="1"/>
    <col min="10297" max="10301" width="0" style="36" hidden="1" customWidth="1"/>
    <col min="10302" max="10302" width="11.5703125" style="36" customWidth="1"/>
    <col min="10303" max="10495" width="11.42578125" style="36"/>
    <col min="10496" max="10500" width="0" style="36" hidden="1" customWidth="1"/>
    <col min="10501" max="10501" width="25.28515625" style="36" customWidth="1"/>
    <col min="10502" max="10502" width="14.28515625" style="36" customWidth="1"/>
    <col min="10503" max="10503" width="30.5703125" style="36" customWidth="1"/>
    <col min="10504" max="10504" width="0" style="36" hidden="1" customWidth="1"/>
    <col min="10505" max="10505" width="15.5703125" style="36" customWidth="1"/>
    <col min="10506" max="10506" width="10.7109375" style="36" customWidth="1"/>
    <col min="10507" max="10507" width="11.85546875" style="36" customWidth="1"/>
    <col min="10508" max="10508" width="7.42578125" style="36" customWidth="1"/>
    <col min="10509" max="10510" width="7.5703125" style="36" customWidth="1"/>
    <col min="10511" max="10513" width="0" style="36" hidden="1" customWidth="1"/>
    <col min="10514" max="10514" width="12.85546875" style="36" customWidth="1"/>
    <col min="10515" max="10523" width="0" style="36" hidden="1" customWidth="1"/>
    <col min="10524" max="10524" width="11.7109375" style="36" customWidth="1"/>
    <col min="10525" max="10537" width="0" style="36" hidden="1" customWidth="1"/>
    <col min="10538" max="10538" width="15.42578125" style="36" customWidth="1"/>
    <col min="10539" max="10548" width="0" style="36" hidden="1" customWidth="1"/>
    <col min="10549" max="10549" width="15.42578125" style="36" customWidth="1"/>
    <col min="10550" max="10550" width="0" style="36" hidden="1" customWidth="1"/>
    <col min="10551" max="10551" width="12" style="36" customWidth="1"/>
    <col min="10552" max="10552" width="12.28515625" style="36" customWidth="1"/>
    <col min="10553" max="10557" width="0" style="36" hidden="1" customWidth="1"/>
    <col min="10558" max="10558" width="11.5703125" style="36" customWidth="1"/>
    <col min="10559" max="10751" width="11.42578125" style="36"/>
    <col min="10752" max="10756" width="0" style="36" hidden="1" customWidth="1"/>
    <col min="10757" max="10757" width="25.28515625" style="36" customWidth="1"/>
    <col min="10758" max="10758" width="14.28515625" style="36" customWidth="1"/>
    <col min="10759" max="10759" width="30.5703125" style="36" customWidth="1"/>
    <col min="10760" max="10760" width="0" style="36" hidden="1" customWidth="1"/>
    <col min="10761" max="10761" width="15.5703125" style="36" customWidth="1"/>
    <col min="10762" max="10762" width="10.7109375" style="36" customWidth="1"/>
    <col min="10763" max="10763" width="11.85546875" style="36" customWidth="1"/>
    <col min="10764" max="10764" width="7.42578125" style="36" customWidth="1"/>
    <col min="10765" max="10766" width="7.5703125" style="36" customWidth="1"/>
    <col min="10767" max="10769" width="0" style="36" hidden="1" customWidth="1"/>
    <col min="10770" max="10770" width="12.85546875" style="36" customWidth="1"/>
    <col min="10771" max="10779" width="0" style="36" hidden="1" customWidth="1"/>
    <col min="10780" max="10780" width="11.7109375" style="36" customWidth="1"/>
    <col min="10781" max="10793" width="0" style="36" hidden="1" customWidth="1"/>
    <col min="10794" max="10794" width="15.42578125" style="36" customWidth="1"/>
    <col min="10795" max="10804" width="0" style="36" hidden="1" customWidth="1"/>
    <col min="10805" max="10805" width="15.42578125" style="36" customWidth="1"/>
    <col min="10806" max="10806" width="0" style="36" hidden="1" customWidth="1"/>
    <col min="10807" max="10807" width="12" style="36" customWidth="1"/>
    <col min="10808" max="10808" width="12.28515625" style="36" customWidth="1"/>
    <col min="10809" max="10813" width="0" style="36" hidden="1" customWidth="1"/>
    <col min="10814" max="10814" width="11.5703125" style="36" customWidth="1"/>
    <col min="10815" max="11007" width="11.42578125" style="36"/>
    <col min="11008" max="11012" width="0" style="36" hidden="1" customWidth="1"/>
    <col min="11013" max="11013" width="25.28515625" style="36" customWidth="1"/>
    <col min="11014" max="11014" width="14.28515625" style="36" customWidth="1"/>
    <col min="11015" max="11015" width="30.5703125" style="36" customWidth="1"/>
    <col min="11016" max="11016" width="0" style="36" hidden="1" customWidth="1"/>
    <col min="11017" max="11017" width="15.5703125" style="36" customWidth="1"/>
    <col min="11018" max="11018" width="10.7109375" style="36" customWidth="1"/>
    <col min="11019" max="11019" width="11.85546875" style="36" customWidth="1"/>
    <col min="11020" max="11020" width="7.42578125" style="36" customWidth="1"/>
    <col min="11021" max="11022" width="7.5703125" style="36" customWidth="1"/>
    <col min="11023" max="11025" width="0" style="36" hidden="1" customWidth="1"/>
    <col min="11026" max="11026" width="12.85546875" style="36" customWidth="1"/>
    <col min="11027" max="11035" width="0" style="36" hidden="1" customWidth="1"/>
    <col min="11036" max="11036" width="11.7109375" style="36" customWidth="1"/>
    <col min="11037" max="11049" width="0" style="36" hidden="1" customWidth="1"/>
    <col min="11050" max="11050" width="15.42578125" style="36" customWidth="1"/>
    <col min="11051" max="11060" width="0" style="36" hidden="1" customWidth="1"/>
    <col min="11061" max="11061" width="15.42578125" style="36" customWidth="1"/>
    <col min="11062" max="11062" width="0" style="36" hidden="1" customWidth="1"/>
    <col min="11063" max="11063" width="12" style="36" customWidth="1"/>
    <col min="11064" max="11064" width="12.28515625" style="36" customWidth="1"/>
    <col min="11065" max="11069" width="0" style="36" hidden="1" customWidth="1"/>
    <col min="11070" max="11070" width="11.5703125" style="36" customWidth="1"/>
    <col min="11071" max="11263" width="11.42578125" style="36"/>
    <col min="11264" max="11268" width="0" style="36" hidden="1" customWidth="1"/>
    <col min="11269" max="11269" width="25.28515625" style="36" customWidth="1"/>
    <col min="11270" max="11270" width="14.28515625" style="36" customWidth="1"/>
    <col min="11271" max="11271" width="30.5703125" style="36" customWidth="1"/>
    <col min="11272" max="11272" width="0" style="36" hidden="1" customWidth="1"/>
    <col min="11273" max="11273" width="15.5703125" style="36" customWidth="1"/>
    <col min="11274" max="11274" width="10.7109375" style="36" customWidth="1"/>
    <col min="11275" max="11275" width="11.85546875" style="36" customWidth="1"/>
    <col min="11276" max="11276" width="7.42578125" style="36" customWidth="1"/>
    <col min="11277" max="11278" width="7.5703125" style="36" customWidth="1"/>
    <col min="11279" max="11281" width="0" style="36" hidden="1" customWidth="1"/>
    <col min="11282" max="11282" width="12.85546875" style="36" customWidth="1"/>
    <col min="11283" max="11291" width="0" style="36" hidden="1" customWidth="1"/>
    <col min="11292" max="11292" width="11.7109375" style="36" customWidth="1"/>
    <col min="11293" max="11305" width="0" style="36" hidden="1" customWidth="1"/>
    <col min="11306" max="11306" width="15.42578125" style="36" customWidth="1"/>
    <col min="11307" max="11316" width="0" style="36" hidden="1" customWidth="1"/>
    <col min="11317" max="11317" width="15.42578125" style="36" customWidth="1"/>
    <col min="11318" max="11318" width="0" style="36" hidden="1" customWidth="1"/>
    <col min="11319" max="11319" width="12" style="36" customWidth="1"/>
    <col min="11320" max="11320" width="12.28515625" style="36" customWidth="1"/>
    <col min="11321" max="11325" width="0" style="36" hidden="1" customWidth="1"/>
    <col min="11326" max="11326" width="11.5703125" style="36" customWidth="1"/>
    <col min="11327" max="11519" width="11.42578125" style="36"/>
    <col min="11520" max="11524" width="0" style="36" hidden="1" customWidth="1"/>
    <col min="11525" max="11525" width="25.28515625" style="36" customWidth="1"/>
    <col min="11526" max="11526" width="14.28515625" style="36" customWidth="1"/>
    <col min="11527" max="11527" width="30.5703125" style="36" customWidth="1"/>
    <col min="11528" max="11528" width="0" style="36" hidden="1" customWidth="1"/>
    <col min="11529" max="11529" width="15.5703125" style="36" customWidth="1"/>
    <col min="11530" max="11530" width="10.7109375" style="36" customWidth="1"/>
    <col min="11531" max="11531" width="11.85546875" style="36" customWidth="1"/>
    <col min="11532" max="11532" width="7.42578125" style="36" customWidth="1"/>
    <col min="11533" max="11534" width="7.5703125" style="36" customWidth="1"/>
    <col min="11535" max="11537" width="0" style="36" hidden="1" customWidth="1"/>
    <col min="11538" max="11538" width="12.85546875" style="36" customWidth="1"/>
    <col min="11539" max="11547" width="0" style="36" hidden="1" customWidth="1"/>
    <col min="11548" max="11548" width="11.7109375" style="36" customWidth="1"/>
    <col min="11549" max="11561" width="0" style="36" hidden="1" customWidth="1"/>
    <col min="11562" max="11562" width="15.42578125" style="36" customWidth="1"/>
    <col min="11563" max="11572" width="0" style="36" hidden="1" customWidth="1"/>
    <col min="11573" max="11573" width="15.42578125" style="36" customWidth="1"/>
    <col min="11574" max="11574" width="0" style="36" hidden="1" customWidth="1"/>
    <col min="11575" max="11575" width="12" style="36" customWidth="1"/>
    <col min="11576" max="11576" width="12.28515625" style="36" customWidth="1"/>
    <col min="11577" max="11581" width="0" style="36" hidden="1" customWidth="1"/>
    <col min="11582" max="11582" width="11.5703125" style="36" customWidth="1"/>
    <col min="11583" max="11775" width="11.42578125" style="36"/>
    <col min="11776" max="11780" width="0" style="36" hidden="1" customWidth="1"/>
    <col min="11781" max="11781" width="25.28515625" style="36" customWidth="1"/>
    <col min="11782" max="11782" width="14.28515625" style="36" customWidth="1"/>
    <col min="11783" max="11783" width="30.5703125" style="36" customWidth="1"/>
    <col min="11784" max="11784" width="0" style="36" hidden="1" customWidth="1"/>
    <col min="11785" max="11785" width="15.5703125" style="36" customWidth="1"/>
    <col min="11786" max="11786" width="10.7109375" style="36" customWidth="1"/>
    <col min="11787" max="11787" width="11.85546875" style="36" customWidth="1"/>
    <col min="11788" max="11788" width="7.42578125" style="36" customWidth="1"/>
    <col min="11789" max="11790" width="7.5703125" style="36" customWidth="1"/>
    <col min="11791" max="11793" width="0" style="36" hidden="1" customWidth="1"/>
    <col min="11794" max="11794" width="12.85546875" style="36" customWidth="1"/>
    <col min="11795" max="11803" width="0" style="36" hidden="1" customWidth="1"/>
    <col min="11804" max="11804" width="11.7109375" style="36" customWidth="1"/>
    <col min="11805" max="11817" width="0" style="36" hidden="1" customWidth="1"/>
    <col min="11818" max="11818" width="15.42578125" style="36" customWidth="1"/>
    <col min="11819" max="11828" width="0" style="36" hidden="1" customWidth="1"/>
    <col min="11829" max="11829" width="15.42578125" style="36" customWidth="1"/>
    <col min="11830" max="11830" width="0" style="36" hidden="1" customWidth="1"/>
    <col min="11831" max="11831" width="12" style="36" customWidth="1"/>
    <col min="11832" max="11832" width="12.28515625" style="36" customWidth="1"/>
    <col min="11833" max="11837" width="0" style="36" hidden="1" customWidth="1"/>
    <col min="11838" max="11838" width="11.5703125" style="36" customWidth="1"/>
    <col min="11839" max="12031" width="11.42578125" style="36"/>
    <col min="12032" max="12036" width="0" style="36" hidden="1" customWidth="1"/>
    <col min="12037" max="12037" width="25.28515625" style="36" customWidth="1"/>
    <col min="12038" max="12038" width="14.28515625" style="36" customWidth="1"/>
    <col min="12039" max="12039" width="30.5703125" style="36" customWidth="1"/>
    <col min="12040" max="12040" width="0" style="36" hidden="1" customWidth="1"/>
    <col min="12041" max="12041" width="15.5703125" style="36" customWidth="1"/>
    <col min="12042" max="12042" width="10.7109375" style="36" customWidth="1"/>
    <col min="12043" max="12043" width="11.85546875" style="36" customWidth="1"/>
    <col min="12044" max="12044" width="7.42578125" style="36" customWidth="1"/>
    <col min="12045" max="12046" width="7.5703125" style="36" customWidth="1"/>
    <col min="12047" max="12049" width="0" style="36" hidden="1" customWidth="1"/>
    <col min="12050" max="12050" width="12.85546875" style="36" customWidth="1"/>
    <col min="12051" max="12059" width="0" style="36" hidden="1" customWidth="1"/>
    <col min="12060" max="12060" width="11.7109375" style="36" customWidth="1"/>
    <col min="12061" max="12073" width="0" style="36" hidden="1" customWidth="1"/>
    <col min="12074" max="12074" width="15.42578125" style="36" customWidth="1"/>
    <col min="12075" max="12084" width="0" style="36" hidden="1" customWidth="1"/>
    <col min="12085" max="12085" width="15.42578125" style="36" customWidth="1"/>
    <col min="12086" max="12086" width="0" style="36" hidden="1" customWidth="1"/>
    <col min="12087" max="12087" width="12" style="36" customWidth="1"/>
    <col min="12088" max="12088" width="12.28515625" style="36" customWidth="1"/>
    <col min="12089" max="12093" width="0" style="36" hidden="1" customWidth="1"/>
    <col min="12094" max="12094" width="11.5703125" style="36" customWidth="1"/>
    <col min="12095" max="12287" width="11.42578125" style="36"/>
    <col min="12288" max="12292" width="0" style="36" hidden="1" customWidth="1"/>
    <col min="12293" max="12293" width="25.28515625" style="36" customWidth="1"/>
    <col min="12294" max="12294" width="14.28515625" style="36" customWidth="1"/>
    <col min="12295" max="12295" width="30.5703125" style="36" customWidth="1"/>
    <col min="12296" max="12296" width="0" style="36" hidden="1" customWidth="1"/>
    <col min="12297" max="12297" width="15.5703125" style="36" customWidth="1"/>
    <col min="12298" max="12298" width="10.7109375" style="36" customWidth="1"/>
    <col min="12299" max="12299" width="11.85546875" style="36" customWidth="1"/>
    <col min="12300" max="12300" width="7.42578125" style="36" customWidth="1"/>
    <col min="12301" max="12302" width="7.5703125" style="36" customWidth="1"/>
    <col min="12303" max="12305" width="0" style="36" hidden="1" customWidth="1"/>
    <col min="12306" max="12306" width="12.85546875" style="36" customWidth="1"/>
    <col min="12307" max="12315" width="0" style="36" hidden="1" customWidth="1"/>
    <col min="12316" max="12316" width="11.7109375" style="36" customWidth="1"/>
    <col min="12317" max="12329" width="0" style="36" hidden="1" customWidth="1"/>
    <col min="12330" max="12330" width="15.42578125" style="36" customWidth="1"/>
    <col min="12331" max="12340" width="0" style="36" hidden="1" customWidth="1"/>
    <col min="12341" max="12341" width="15.42578125" style="36" customWidth="1"/>
    <col min="12342" max="12342" width="0" style="36" hidden="1" customWidth="1"/>
    <col min="12343" max="12343" width="12" style="36" customWidth="1"/>
    <col min="12344" max="12344" width="12.28515625" style="36" customWidth="1"/>
    <col min="12345" max="12349" width="0" style="36" hidden="1" customWidth="1"/>
    <col min="12350" max="12350" width="11.5703125" style="36" customWidth="1"/>
    <col min="12351" max="12543" width="11.42578125" style="36"/>
    <col min="12544" max="12548" width="0" style="36" hidden="1" customWidth="1"/>
    <col min="12549" max="12549" width="25.28515625" style="36" customWidth="1"/>
    <col min="12550" max="12550" width="14.28515625" style="36" customWidth="1"/>
    <col min="12551" max="12551" width="30.5703125" style="36" customWidth="1"/>
    <col min="12552" max="12552" width="0" style="36" hidden="1" customWidth="1"/>
    <col min="12553" max="12553" width="15.5703125" style="36" customWidth="1"/>
    <col min="12554" max="12554" width="10.7109375" style="36" customWidth="1"/>
    <col min="12555" max="12555" width="11.85546875" style="36" customWidth="1"/>
    <col min="12556" max="12556" width="7.42578125" style="36" customWidth="1"/>
    <col min="12557" max="12558" width="7.5703125" style="36" customWidth="1"/>
    <col min="12559" max="12561" width="0" style="36" hidden="1" customWidth="1"/>
    <col min="12562" max="12562" width="12.85546875" style="36" customWidth="1"/>
    <col min="12563" max="12571" width="0" style="36" hidden="1" customWidth="1"/>
    <col min="12572" max="12572" width="11.7109375" style="36" customWidth="1"/>
    <col min="12573" max="12585" width="0" style="36" hidden="1" customWidth="1"/>
    <col min="12586" max="12586" width="15.42578125" style="36" customWidth="1"/>
    <col min="12587" max="12596" width="0" style="36" hidden="1" customWidth="1"/>
    <col min="12597" max="12597" width="15.42578125" style="36" customWidth="1"/>
    <col min="12598" max="12598" width="0" style="36" hidden="1" customWidth="1"/>
    <col min="12599" max="12599" width="12" style="36" customWidth="1"/>
    <col min="12600" max="12600" width="12.28515625" style="36" customWidth="1"/>
    <col min="12601" max="12605" width="0" style="36" hidden="1" customWidth="1"/>
    <col min="12606" max="12606" width="11.5703125" style="36" customWidth="1"/>
    <col min="12607" max="12799" width="11.42578125" style="36"/>
    <col min="12800" max="12804" width="0" style="36" hidden="1" customWidth="1"/>
    <col min="12805" max="12805" width="25.28515625" style="36" customWidth="1"/>
    <col min="12806" max="12806" width="14.28515625" style="36" customWidth="1"/>
    <col min="12807" max="12807" width="30.5703125" style="36" customWidth="1"/>
    <col min="12808" max="12808" width="0" style="36" hidden="1" customWidth="1"/>
    <col min="12809" max="12809" width="15.5703125" style="36" customWidth="1"/>
    <col min="12810" max="12810" width="10.7109375" style="36" customWidth="1"/>
    <col min="12811" max="12811" width="11.85546875" style="36" customWidth="1"/>
    <col min="12812" max="12812" width="7.42578125" style="36" customWidth="1"/>
    <col min="12813" max="12814" width="7.5703125" style="36" customWidth="1"/>
    <col min="12815" max="12817" width="0" style="36" hidden="1" customWidth="1"/>
    <col min="12818" max="12818" width="12.85546875" style="36" customWidth="1"/>
    <col min="12819" max="12827" width="0" style="36" hidden="1" customWidth="1"/>
    <col min="12828" max="12828" width="11.7109375" style="36" customWidth="1"/>
    <col min="12829" max="12841" width="0" style="36" hidden="1" customWidth="1"/>
    <col min="12842" max="12842" width="15.42578125" style="36" customWidth="1"/>
    <col min="12843" max="12852" width="0" style="36" hidden="1" customWidth="1"/>
    <col min="12853" max="12853" width="15.42578125" style="36" customWidth="1"/>
    <col min="12854" max="12854" width="0" style="36" hidden="1" customWidth="1"/>
    <col min="12855" max="12855" width="12" style="36" customWidth="1"/>
    <col min="12856" max="12856" width="12.28515625" style="36" customWidth="1"/>
    <col min="12857" max="12861" width="0" style="36" hidden="1" customWidth="1"/>
    <col min="12862" max="12862" width="11.5703125" style="36" customWidth="1"/>
    <col min="12863" max="13055" width="11.42578125" style="36"/>
    <col min="13056" max="13060" width="0" style="36" hidden="1" customWidth="1"/>
    <col min="13061" max="13061" width="25.28515625" style="36" customWidth="1"/>
    <col min="13062" max="13062" width="14.28515625" style="36" customWidth="1"/>
    <col min="13063" max="13063" width="30.5703125" style="36" customWidth="1"/>
    <col min="13064" max="13064" width="0" style="36" hidden="1" customWidth="1"/>
    <col min="13065" max="13065" width="15.5703125" style="36" customWidth="1"/>
    <col min="13066" max="13066" width="10.7109375" style="36" customWidth="1"/>
    <col min="13067" max="13067" width="11.85546875" style="36" customWidth="1"/>
    <col min="13068" max="13068" width="7.42578125" style="36" customWidth="1"/>
    <col min="13069" max="13070" width="7.5703125" style="36" customWidth="1"/>
    <col min="13071" max="13073" width="0" style="36" hidden="1" customWidth="1"/>
    <col min="13074" max="13074" width="12.85546875" style="36" customWidth="1"/>
    <col min="13075" max="13083" width="0" style="36" hidden="1" customWidth="1"/>
    <col min="13084" max="13084" width="11.7109375" style="36" customWidth="1"/>
    <col min="13085" max="13097" width="0" style="36" hidden="1" customWidth="1"/>
    <col min="13098" max="13098" width="15.42578125" style="36" customWidth="1"/>
    <col min="13099" max="13108" width="0" style="36" hidden="1" customWidth="1"/>
    <col min="13109" max="13109" width="15.42578125" style="36" customWidth="1"/>
    <col min="13110" max="13110" width="0" style="36" hidden="1" customWidth="1"/>
    <col min="13111" max="13111" width="12" style="36" customWidth="1"/>
    <col min="13112" max="13112" width="12.28515625" style="36" customWidth="1"/>
    <col min="13113" max="13117" width="0" style="36" hidden="1" customWidth="1"/>
    <col min="13118" max="13118" width="11.5703125" style="36" customWidth="1"/>
    <col min="13119" max="13311" width="11.42578125" style="36"/>
    <col min="13312" max="13316" width="0" style="36" hidden="1" customWidth="1"/>
    <col min="13317" max="13317" width="25.28515625" style="36" customWidth="1"/>
    <col min="13318" max="13318" width="14.28515625" style="36" customWidth="1"/>
    <col min="13319" max="13319" width="30.5703125" style="36" customWidth="1"/>
    <col min="13320" max="13320" width="0" style="36" hidden="1" customWidth="1"/>
    <col min="13321" max="13321" width="15.5703125" style="36" customWidth="1"/>
    <col min="13322" max="13322" width="10.7109375" style="36" customWidth="1"/>
    <col min="13323" max="13323" width="11.85546875" style="36" customWidth="1"/>
    <col min="13324" max="13324" width="7.42578125" style="36" customWidth="1"/>
    <col min="13325" max="13326" width="7.5703125" style="36" customWidth="1"/>
    <col min="13327" max="13329" width="0" style="36" hidden="1" customWidth="1"/>
    <col min="13330" max="13330" width="12.85546875" style="36" customWidth="1"/>
    <col min="13331" max="13339" width="0" style="36" hidden="1" customWidth="1"/>
    <col min="13340" max="13340" width="11.7109375" style="36" customWidth="1"/>
    <col min="13341" max="13353" width="0" style="36" hidden="1" customWidth="1"/>
    <col min="13354" max="13354" width="15.42578125" style="36" customWidth="1"/>
    <col min="13355" max="13364" width="0" style="36" hidden="1" customWidth="1"/>
    <col min="13365" max="13365" width="15.42578125" style="36" customWidth="1"/>
    <col min="13366" max="13366" width="0" style="36" hidden="1" customWidth="1"/>
    <col min="13367" max="13367" width="12" style="36" customWidth="1"/>
    <col min="13368" max="13368" width="12.28515625" style="36" customWidth="1"/>
    <col min="13369" max="13373" width="0" style="36" hidden="1" customWidth="1"/>
    <col min="13374" max="13374" width="11.5703125" style="36" customWidth="1"/>
    <col min="13375" max="13567" width="11.42578125" style="36"/>
    <col min="13568" max="13572" width="0" style="36" hidden="1" customWidth="1"/>
    <col min="13573" max="13573" width="25.28515625" style="36" customWidth="1"/>
    <col min="13574" max="13574" width="14.28515625" style="36" customWidth="1"/>
    <col min="13575" max="13575" width="30.5703125" style="36" customWidth="1"/>
    <col min="13576" max="13576" width="0" style="36" hidden="1" customWidth="1"/>
    <col min="13577" max="13577" width="15.5703125" style="36" customWidth="1"/>
    <col min="13578" max="13578" width="10.7109375" style="36" customWidth="1"/>
    <col min="13579" max="13579" width="11.85546875" style="36" customWidth="1"/>
    <col min="13580" max="13580" width="7.42578125" style="36" customWidth="1"/>
    <col min="13581" max="13582" width="7.5703125" style="36" customWidth="1"/>
    <col min="13583" max="13585" width="0" style="36" hidden="1" customWidth="1"/>
    <col min="13586" max="13586" width="12.85546875" style="36" customWidth="1"/>
    <col min="13587" max="13595" width="0" style="36" hidden="1" customWidth="1"/>
    <col min="13596" max="13596" width="11.7109375" style="36" customWidth="1"/>
    <col min="13597" max="13609" width="0" style="36" hidden="1" customWidth="1"/>
    <col min="13610" max="13610" width="15.42578125" style="36" customWidth="1"/>
    <col min="13611" max="13620" width="0" style="36" hidden="1" customWidth="1"/>
    <col min="13621" max="13621" width="15.42578125" style="36" customWidth="1"/>
    <col min="13622" max="13622" width="0" style="36" hidden="1" customWidth="1"/>
    <col min="13623" max="13623" width="12" style="36" customWidth="1"/>
    <col min="13624" max="13624" width="12.28515625" style="36" customWidth="1"/>
    <col min="13625" max="13629" width="0" style="36" hidden="1" customWidth="1"/>
    <col min="13630" max="13630" width="11.5703125" style="36" customWidth="1"/>
    <col min="13631" max="13823" width="11.42578125" style="36"/>
    <col min="13824" max="13828" width="0" style="36" hidden="1" customWidth="1"/>
    <col min="13829" max="13829" width="25.28515625" style="36" customWidth="1"/>
    <col min="13830" max="13830" width="14.28515625" style="36" customWidth="1"/>
    <col min="13831" max="13831" width="30.5703125" style="36" customWidth="1"/>
    <col min="13832" max="13832" width="0" style="36" hidden="1" customWidth="1"/>
    <col min="13833" max="13833" width="15.5703125" style="36" customWidth="1"/>
    <col min="13834" max="13834" width="10.7109375" style="36" customWidth="1"/>
    <col min="13835" max="13835" width="11.85546875" style="36" customWidth="1"/>
    <col min="13836" max="13836" width="7.42578125" style="36" customWidth="1"/>
    <col min="13837" max="13838" width="7.5703125" style="36" customWidth="1"/>
    <col min="13839" max="13841" width="0" style="36" hidden="1" customWidth="1"/>
    <col min="13842" max="13842" width="12.85546875" style="36" customWidth="1"/>
    <col min="13843" max="13851" width="0" style="36" hidden="1" customWidth="1"/>
    <col min="13852" max="13852" width="11.7109375" style="36" customWidth="1"/>
    <col min="13853" max="13865" width="0" style="36" hidden="1" customWidth="1"/>
    <col min="13866" max="13866" width="15.42578125" style="36" customWidth="1"/>
    <col min="13867" max="13876" width="0" style="36" hidden="1" customWidth="1"/>
    <col min="13877" max="13877" width="15.42578125" style="36" customWidth="1"/>
    <col min="13878" max="13878" width="0" style="36" hidden="1" customWidth="1"/>
    <col min="13879" max="13879" width="12" style="36" customWidth="1"/>
    <col min="13880" max="13880" width="12.28515625" style="36" customWidth="1"/>
    <col min="13881" max="13885" width="0" style="36" hidden="1" customWidth="1"/>
    <col min="13886" max="13886" width="11.5703125" style="36" customWidth="1"/>
    <col min="13887" max="14079" width="11.42578125" style="36"/>
    <col min="14080" max="14084" width="0" style="36" hidden="1" customWidth="1"/>
    <col min="14085" max="14085" width="25.28515625" style="36" customWidth="1"/>
    <col min="14086" max="14086" width="14.28515625" style="36" customWidth="1"/>
    <col min="14087" max="14087" width="30.5703125" style="36" customWidth="1"/>
    <col min="14088" max="14088" width="0" style="36" hidden="1" customWidth="1"/>
    <col min="14089" max="14089" width="15.5703125" style="36" customWidth="1"/>
    <col min="14090" max="14090" width="10.7109375" style="36" customWidth="1"/>
    <col min="14091" max="14091" width="11.85546875" style="36" customWidth="1"/>
    <col min="14092" max="14092" width="7.42578125" style="36" customWidth="1"/>
    <col min="14093" max="14094" width="7.5703125" style="36" customWidth="1"/>
    <col min="14095" max="14097" width="0" style="36" hidden="1" customWidth="1"/>
    <col min="14098" max="14098" width="12.85546875" style="36" customWidth="1"/>
    <col min="14099" max="14107" width="0" style="36" hidden="1" customWidth="1"/>
    <col min="14108" max="14108" width="11.7109375" style="36" customWidth="1"/>
    <col min="14109" max="14121" width="0" style="36" hidden="1" customWidth="1"/>
    <col min="14122" max="14122" width="15.42578125" style="36" customWidth="1"/>
    <col min="14123" max="14132" width="0" style="36" hidden="1" customWidth="1"/>
    <col min="14133" max="14133" width="15.42578125" style="36" customWidth="1"/>
    <col min="14134" max="14134" width="0" style="36" hidden="1" customWidth="1"/>
    <col min="14135" max="14135" width="12" style="36" customWidth="1"/>
    <col min="14136" max="14136" width="12.28515625" style="36" customWidth="1"/>
    <col min="14137" max="14141" width="0" style="36" hidden="1" customWidth="1"/>
    <col min="14142" max="14142" width="11.5703125" style="36" customWidth="1"/>
    <col min="14143" max="14335" width="11.42578125" style="36"/>
    <col min="14336" max="14340" width="0" style="36" hidden="1" customWidth="1"/>
    <col min="14341" max="14341" width="25.28515625" style="36" customWidth="1"/>
    <col min="14342" max="14342" width="14.28515625" style="36" customWidth="1"/>
    <col min="14343" max="14343" width="30.5703125" style="36" customWidth="1"/>
    <col min="14344" max="14344" width="0" style="36" hidden="1" customWidth="1"/>
    <col min="14345" max="14345" width="15.5703125" style="36" customWidth="1"/>
    <col min="14346" max="14346" width="10.7109375" style="36" customWidth="1"/>
    <col min="14347" max="14347" width="11.85546875" style="36" customWidth="1"/>
    <col min="14348" max="14348" width="7.42578125" style="36" customWidth="1"/>
    <col min="14349" max="14350" width="7.5703125" style="36" customWidth="1"/>
    <col min="14351" max="14353" width="0" style="36" hidden="1" customWidth="1"/>
    <col min="14354" max="14354" width="12.85546875" style="36" customWidth="1"/>
    <col min="14355" max="14363" width="0" style="36" hidden="1" customWidth="1"/>
    <col min="14364" max="14364" width="11.7109375" style="36" customWidth="1"/>
    <col min="14365" max="14377" width="0" style="36" hidden="1" customWidth="1"/>
    <col min="14378" max="14378" width="15.42578125" style="36" customWidth="1"/>
    <col min="14379" max="14388" width="0" style="36" hidden="1" customWidth="1"/>
    <col min="14389" max="14389" width="15.42578125" style="36" customWidth="1"/>
    <col min="14390" max="14390" width="0" style="36" hidden="1" customWidth="1"/>
    <col min="14391" max="14391" width="12" style="36" customWidth="1"/>
    <col min="14392" max="14392" width="12.28515625" style="36" customWidth="1"/>
    <col min="14393" max="14397" width="0" style="36" hidden="1" customWidth="1"/>
    <col min="14398" max="14398" width="11.5703125" style="36" customWidth="1"/>
    <col min="14399" max="14591" width="11.42578125" style="36"/>
    <col min="14592" max="14596" width="0" style="36" hidden="1" customWidth="1"/>
    <col min="14597" max="14597" width="25.28515625" style="36" customWidth="1"/>
    <col min="14598" max="14598" width="14.28515625" style="36" customWidth="1"/>
    <col min="14599" max="14599" width="30.5703125" style="36" customWidth="1"/>
    <col min="14600" max="14600" width="0" style="36" hidden="1" customWidth="1"/>
    <col min="14601" max="14601" width="15.5703125" style="36" customWidth="1"/>
    <col min="14602" max="14602" width="10.7109375" style="36" customWidth="1"/>
    <col min="14603" max="14603" width="11.85546875" style="36" customWidth="1"/>
    <col min="14604" max="14604" width="7.42578125" style="36" customWidth="1"/>
    <col min="14605" max="14606" width="7.5703125" style="36" customWidth="1"/>
    <col min="14607" max="14609" width="0" style="36" hidden="1" customWidth="1"/>
    <col min="14610" max="14610" width="12.85546875" style="36" customWidth="1"/>
    <col min="14611" max="14619" width="0" style="36" hidden="1" customWidth="1"/>
    <col min="14620" max="14620" width="11.7109375" style="36" customWidth="1"/>
    <col min="14621" max="14633" width="0" style="36" hidden="1" customWidth="1"/>
    <col min="14634" max="14634" width="15.42578125" style="36" customWidth="1"/>
    <col min="14635" max="14644" width="0" style="36" hidden="1" customWidth="1"/>
    <col min="14645" max="14645" width="15.42578125" style="36" customWidth="1"/>
    <col min="14646" max="14646" width="0" style="36" hidden="1" customWidth="1"/>
    <col min="14647" max="14647" width="12" style="36" customWidth="1"/>
    <col min="14648" max="14648" width="12.28515625" style="36" customWidth="1"/>
    <col min="14649" max="14653" width="0" style="36" hidden="1" customWidth="1"/>
    <col min="14654" max="14654" width="11.5703125" style="36" customWidth="1"/>
    <col min="14655" max="14847" width="11.42578125" style="36"/>
    <col min="14848" max="14852" width="0" style="36" hidden="1" customWidth="1"/>
    <col min="14853" max="14853" width="25.28515625" style="36" customWidth="1"/>
    <col min="14854" max="14854" width="14.28515625" style="36" customWidth="1"/>
    <col min="14855" max="14855" width="30.5703125" style="36" customWidth="1"/>
    <col min="14856" max="14856" width="0" style="36" hidden="1" customWidth="1"/>
    <col min="14857" max="14857" width="15.5703125" style="36" customWidth="1"/>
    <col min="14858" max="14858" width="10.7109375" style="36" customWidth="1"/>
    <col min="14859" max="14859" width="11.85546875" style="36" customWidth="1"/>
    <col min="14860" max="14860" width="7.42578125" style="36" customWidth="1"/>
    <col min="14861" max="14862" width="7.5703125" style="36" customWidth="1"/>
    <col min="14863" max="14865" width="0" style="36" hidden="1" customWidth="1"/>
    <col min="14866" max="14866" width="12.85546875" style="36" customWidth="1"/>
    <col min="14867" max="14875" width="0" style="36" hidden="1" customWidth="1"/>
    <col min="14876" max="14876" width="11.7109375" style="36" customWidth="1"/>
    <col min="14877" max="14889" width="0" style="36" hidden="1" customWidth="1"/>
    <col min="14890" max="14890" width="15.42578125" style="36" customWidth="1"/>
    <col min="14891" max="14900" width="0" style="36" hidden="1" customWidth="1"/>
    <col min="14901" max="14901" width="15.42578125" style="36" customWidth="1"/>
    <col min="14902" max="14902" width="0" style="36" hidden="1" customWidth="1"/>
    <col min="14903" max="14903" width="12" style="36" customWidth="1"/>
    <col min="14904" max="14904" width="12.28515625" style="36" customWidth="1"/>
    <col min="14905" max="14909" width="0" style="36" hidden="1" customWidth="1"/>
    <col min="14910" max="14910" width="11.5703125" style="36" customWidth="1"/>
    <col min="14911" max="15103" width="11.42578125" style="36"/>
    <col min="15104" max="15108" width="0" style="36" hidden="1" customWidth="1"/>
    <col min="15109" max="15109" width="25.28515625" style="36" customWidth="1"/>
    <col min="15110" max="15110" width="14.28515625" style="36" customWidth="1"/>
    <col min="15111" max="15111" width="30.5703125" style="36" customWidth="1"/>
    <col min="15112" max="15112" width="0" style="36" hidden="1" customWidth="1"/>
    <col min="15113" max="15113" width="15.5703125" style="36" customWidth="1"/>
    <col min="15114" max="15114" width="10.7109375" style="36" customWidth="1"/>
    <col min="15115" max="15115" width="11.85546875" style="36" customWidth="1"/>
    <col min="15116" max="15116" width="7.42578125" style="36" customWidth="1"/>
    <col min="15117" max="15118" width="7.5703125" style="36" customWidth="1"/>
    <col min="15119" max="15121" width="0" style="36" hidden="1" customWidth="1"/>
    <col min="15122" max="15122" width="12.85546875" style="36" customWidth="1"/>
    <col min="15123" max="15131" width="0" style="36" hidden="1" customWidth="1"/>
    <col min="15132" max="15132" width="11.7109375" style="36" customWidth="1"/>
    <col min="15133" max="15145" width="0" style="36" hidden="1" customWidth="1"/>
    <col min="15146" max="15146" width="15.42578125" style="36" customWidth="1"/>
    <col min="15147" max="15156" width="0" style="36" hidden="1" customWidth="1"/>
    <col min="15157" max="15157" width="15.42578125" style="36" customWidth="1"/>
    <col min="15158" max="15158" width="0" style="36" hidden="1" customWidth="1"/>
    <col min="15159" max="15159" width="12" style="36" customWidth="1"/>
    <col min="15160" max="15160" width="12.28515625" style="36" customWidth="1"/>
    <col min="15161" max="15165" width="0" style="36" hidden="1" customWidth="1"/>
    <col min="15166" max="15166" width="11.5703125" style="36" customWidth="1"/>
    <col min="15167" max="15359" width="11.42578125" style="36"/>
    <col min="15360" max="15364" width="0" style="36" hidden="1" customWidth="1"/>
    <col min="15365" max="15365" width="25.28515625" style="36" customWidth="1"/>
    <col min="15366" max="15366" width="14.28515625" style="36" customWidth="1"/>
    <col min="15367" max="15367" width="30.5703125" style="36" customWidth="1"/>
    <col min="15368" max="15368" width="0" style="36" hidden="1" customWidth="1"/>
    <col min="15369" max="15369" width="15.5703125" style="36" customWidth="1"/>
    <col min="15370" max="15370" width="10.7109375" style="36" customWidth="1"/>
    <col min="15371" max="15371" width="11.85546875" style="36" customWidth="1"/>
    <col min="15372" max="15372" width="7.42578125" style="36" customWidth="1"/>
    <col min="15373" max="15374" width="7.5703125" style="36" customWidth="1"/>
    <col min="15375" max="15377" width="0" style="36" hidden="1" customWidth="1"/>
    <col min="15378" max="15378" width="12.85546875" style="36" customWidth="1"/>
    <col min="15379" max="15387" width="0" style="36" hidden="1" customWidth="1"/>
    <col min="15388" max="15388" width="11.7109375" style="36" customWidth="1"/>
    <col min="15389" max="15401" width="0" style="36" hidden="1" customWidth="1"/>
    <col min="15402" max="15402" width="15.42578125" style="36" customWidth="1"/>
    <col min="15403" max="15412" width="0" style="36" hidden="1" customWidth="1"/>
    <col min="15413" max="15413" width="15.42578125" style="36" customWidth="1"/>
    <col min="15414" max="15414" width="0" style="36" hidden="1" customWidth="1"/>
    <col min="15415" max="15415" width="12" style="36" customWidth="1"/>
    <col min="15416" max="15416" width="12.28515625" style="36" customWidth="1"/>
    <col min="15417" max="15421" width="0" style="36" hidden="1" customWidth="1"/>
    <col min="15422" max="15422" width="11.5703125" style="36" customWidth="1"/>
    <col min="15423" max="15615" width="11.42578125" style="36"/>
    <col min="15616" max="15620" width="0" style="36" hidden="1" customWidth="1"/>
    <col min="15621" max="15621" width="25.28515625" style="36" customWidth="1"/>
    <col min="15622" max="15622" width="14.28515625" style="36" customWidth="1"/>
    <col min="15623" max="15623" width="30.5703125" style="36" customWidth="1"/>
    <col min="15624" max="15624" width="0" style="36" hidden="1" customWidth="1"/>
    <col min="15625" max="15625" width="15.5703125" style="36" customWidth="1"/>
    <col min="15626" max="15626" width="10.7109375" style="36" customWidth="1"/>
    <col min="15627" max="15627" width="11.85546875" style="36" customWidth="1"/>
    <col min="15628" max="15628" width="7.42578125" style="36" customWidth="1"/>
    <col min="15629" max="15630" width="7.5703125" style="36" customWidth="1"/>
    <col min="15631" max="15633" width="0" style="36" hidden="1" customWidth="1"/>
    <col min="15634" max="15634" width="12.85546875" style="36" customWidth="1"/>
    <col min="15635" max="15643" width="0" style="36" hidden="1" customWidth="1"/>
    <col min="15644" max="15644" width="11.7109375" style="36" customWidth="1"/>
    <col min="15645" max="15657" width="0" style="36" hidden="1" customWidth="1"/>
    <col min="15658" max="15658" width="15.42578125" style="36" customWidth="1"/>
    <col min="15659" max="15668" width="0" style="36" hidden="1" customWidth="1"/>
    <col min="15669" max="15669" width="15.42578125" style="36" customWidth="1"/>
    <col min="15670" max="15670" width="0" style="36" hidden="1" customWidth="1"/>
    <col min="15671" max="15671" width="12" style="36" customWidth="1"/>
    <col min="15672" max="15672" width="12.28515625" style="36" customWidth="1"/>
    <col min="15673" max="15677" width="0" style="36" hidden="1" customWidth="1"/>
    <col min="15678" max="15678" width="11.5703125" style="36" customWidth="1"/>
    <col min="15679" max="15871" width="11.42578125" style="36"/>
    <col min="15872" max="15876" width="0" style="36" hidden="1" customWidth="1"/>
    <col min="15877" max="15877" width="25.28515625" style="36" customWidth="1"/>
    <col min="15878" max="15878" width="14.28515625" style="36" customWidth="1"/>
    <col min="15879" max="15879" width="30.5703125" style="36" customWidth="1"/>
    <col min="15880" max="15880" width="0" style="36" hidden="1" customWidth="1"/>
    <col min="15881" max="15881" width="15.5703125" style="36" customWidth="1"/>
    <col min="15882" max="15882" width="10.7109375" style="36" customWidth="1"/>
    <col min="15883" max="15883" width="11.85546875" style="36" customWidth="1"/>
    <col min="15884" max="15884" width="7.42578125" style="36" customWidth="1"/>
    <col min="15885" max="15886" width="7.5703125" style="36" customWidth="1"/>
    <col min="15887" max="15889" width="0" style="36" hidden="1" customWidth="1"/>
    <col min="15890" max="15890" width="12.85546875" style="36" customWidth="1"/>
    <col min="15891" max="15899" width="0" style="36" hidden="1" customWidth="1"/>
    <col min="15900" max="15900" width="11.7109375" style="36" customWidth="1"/>
    <col min="15901" max="15913" width="0" style="36" hidden="1" customWidth="1"/>
    <col min="15914" max="15914" width="15.42578125" style="36" customWidth="1"/>
    <col min="15915" max="15924" width="0" style="36" hidden="1" customWidth="1"/>
    <col min="15925" max="15925" width="15.42578125" style="36" customWidth="1"/>
    <col min="15926" max="15926" width="0" style="36" hidden="1" customWidth="1"/>
    <col min="15927" max="15927" width="12" style="36" customWidth="1"/>
    <col min="15928" max="15928" width="12.28515625" style="36" customWidth="1"/>
    <col min="15929" max="15933" width="0" style="36" hidden="1" customWidth="1"/>
    <col min="15934" max="15934" width="11.5703125" style="36" customWidth="1"/>
    <col min="15935" max="16127" width="11.42578125" style="36"/>
    <col min="16128" max="16132" width="0" style="36" hidden="1" customWidth="1"/>
    <col min="16133" max="16133" width="25.28515625" style="36" customWidth="1"/>
    <col min="16134" max="16134" width="14.28515625" style="36" customWidth="1"/>
    <col min="16135" max="16135" width="30.5703125" style="36" customWidth="1"/>
    <col min="16136" max="16136" width="0" style="36" hidden="1" customWidth="1"/>
    <col min="16137" max="16137" width="15.5703125" style="36" customWidth="1"/>
    <col min="16138" max="16138" width="10.7109375" style="36" customWidth="1"/>
    <col min="16139" max="16139" width="11.85546875" style="36" customWidth="1"/>
    <col min="16140" max="16140" width="7.42578125" style="36" customWidth="1"/>
    <col min="16141" max="16142" width="7.5703125" style="36" customWidth="1"/>
    <col min="16143" max="16145" width="0" style="36" hidden="1" customWidth="1"/>
    <col min="16146" max="16146" width="12.85546875" style="36" customWidth="1"/>
    <col min="16147" max="16155" width="0" style="36" hidden="1" customWidth="1"/>
    <col min="16156" max="16156" width="11.7109375" style="36" customWidth="1"/>
    <col min="16157" max="16169" width="0" style="36" hidden="1" customWidth="1"/>
    <col min="16170" max="16170" width="15.42578125" style="36" customWidth="1"/>
    <col min="16171" max="16180" width="0" style="36" hidden="1" customWidth="1"/>
    <col min="16181" max="16181" width="15.42578125" style="36" customWidth="1"/>
    <col min="16182" max="16182" width="0" style="36" hidden="1" customWidth="1"/>
    <col min="16183" max="16183" width="12" style="36" customWidth="1"/>
    <col min="16184" max="16184" width="12.28515625" style="36" customWidth="1"/>
    <col min="16185" max="16189" width="0" style="36" hidden="1" customWidth="1"/>
    <col min="16190" max="16190" width="11.5703125" style="36" customWidth="1"/>
    <col min="16191" max="16384" width="11.42578125" style="36"/>
  </cols>
  <sheetData>
    <row r="1" spans="1:62" ht="12" customHeight="1"/>
    <row r="2" spans="1:62" ht="18" customHeight="1">
      <c r="F2" s="193" t="s">
        <v>330</v>
      </c>
    </row>
    <row r="3" spans="1:62" ht="7.5" customHeight="1">
      <c r="C3" s="131"/>
      <c r="D3" s="132"/>
      <c r="E3" s="132"/>
      <c r="G3" s="133"/>
      <c r="Z3" s="74"/>
      <c r="AK3" s="134">
        <v>4.5</v>
      </c>
      <c r="AL3" s="134">
        <v>3.16</v>
      </c>
      <c r="AM3" s="135">
        <v>15</v>
      </c>
      <c r="AU3" s="135">
        <v>12.5</v>
      </c>
      <c r="AV3" s="135"/>
      <c r="AW3" s="135"/>
      <c r="AX3" s="135"/>
    </row>
    <row r="4" spans="1:62" ht="22.5" customHeight="1" thickBot="1">
      <c r="C4" s="136"/>
      <c r="D4" s="137"/>
      <c r="E4" s="137"/>
      <c r="F4" s="126" t="s">
        <v>334</v>
      </c>
      <c r="G4" s="133"/>
    </row>
    <row r="5" spans="1:62" s="149" customFormat="1" ht="108" customHeight="1" thickBot="1">
      <c r="A5" s="138" t="s">
        <v>225</v>
      </c>
      <c r="B5" s="138" t="s">
        <v>226</v>
      </c>
      <c r="C5" s="138" t="s">
        <v>227</v>
      </c>
      <c r="D5" s="139" t="s">
        <v>228</v>
      </c>
      <c r="E5" s="139" t="s">
        <v>229</v>
      </c>
      <c r="F5" s="140" t="s">
        <v>230</v>
      </c>
      <c r="G5" s="141" t="s">
        <v>231</v>
      </c>
      <c r="H5" s="141" t="s">
        <v>232</v>
      </c>
      <c r="I5" s="142" t="s">
        <v>233</v>
      </c>
      <c r="J5" s="143" t="s">
        <v>234</v>
      </c>
      <c r="K5" s="142" t="s">
        <v>235</v>
      </c>
      <c r="L5" s="142" t="s">
        <v>360</v>
      </c>
      <c r="M5" s="144" t="s">
        <v>236</v>
      </c>
      <c r="N5" s="144" t="s">
        <v>237</v>
      </c>
      <c r="O5" s="144" t="s">
        <v>238</v>
      </c>
      <c r="P5" s="145" t="s">
        <v>239</v>
      </c>
      <c r="Q5" s="145" t="s">
        <v>240</v>
      </c>
      <c r="R5" s="145" t="s">
        <v>241</v>
      </c>
      <c r="S5" s="145" t="s">
        <v>242</v>
      </c>
      <c r="T5" s="145" t="s">
        <v>243</v>
      </c>
      <c r="U5" s="145" t="s">
        <v>244</v>
      </c>
      <c r="V5" s="145" t="s">
        <v>245</v>
      </c>
      <c r="W5" s="145" t="s">
        <v>246</v>
      </c>
      <c r="X5" s="142" t="s">
        <v>247</v>
      </c>
      <c r="Y5" s="142" t="s">
        <v>248</v>
      </c>
      <c r="Z5" s="142" t="s">
        <v>249</v>
      </c>
      <c r="AA5" s="142" t="s">
        <v>250</v>
      </c>
      <c r="AB5" s="145" t="s">
        <v>251</v>
      </c>
      <c r="AC5" s="142" t="s">
        <v>254</v>
      </c>
      <c r="AD5" s="142" t="s">
        <v>255</v>
      </c>
      <c r="AE5" s="142" t="s">
        <v>332</v>
      </c>
      <c r="AF5" s="142" t="s">
        <v>333</v>
      </c>
      <c r="AG5" s="144" t="s">
        <v>256</v>
      </c>
      <c r="AH5" s="144" t="s">
        <v>257</v>
      </c>
      <c r="AI5" s="144" t="s">
        <v>258</v>
      </c>
      <c r="AJ5" s="142" t="s">
        <v>259</v>
      </c>
      <c r="AK5" s="142" t="s">
        <v>260</v>
      </c>
      <c r="AL5" s="142" t="s">
        <v>261</v>
      </c>
      <c r="AM5" s="142" t="s">
        <v>262</v>
      </c>
      <c r="AN5" s="142" t="s">
        <v>263</v>
      </c>
      <c r="AO5" s="142" t="s">
        <v>264</v>
      </c>
      <c r="AP5" s="146" t="s">
        <v>265</v>
      </c>
      <c r="AQ5" s="147" t="s">
        <v>266</v>
      </c>
      <c r="AR5" s="142" t="s">
        <v>267</v>
      </c>
      <c r="AS5" s="142" t="s">
        <v>268</v>
      </c>
      <c r="AT5" s="142" t="s">
        <v>269</v>
      </c>
      <c r="AU5" s="142" t="s">
        <v>270</v>
      </c>
      <c r="AV5" s="142" t="s">
        <v>271</v>
      </c>
      <c r="AW5" s="142" t="s">
        <v>272</v>
      </c>
      <c r="AX5" s="142" t="s">
        <v>273</v>
      </c>
      <c r="AY5" s="142" t="s">
        <v>274</v>
      </c>
      <c r="AZ5" s="142" t="s">
        <v>275</v>
      </c>
      <c r="BA5" s="146" t="s">
        <v>276</v>
      </c>
      <c r="BB5" s="147" t="s">
        <v>277</v>
      </c>
      <c r="BC5" s="148" t="s">
        <v>278</v>
      </c>
      <c r="BD5" s="146" t="s">
        <v>279</v>
      </c>
      <c r="BE5" s="142" t="s">
        <v>280</v>
      </c>
      <c r="BF5" s="142" t="s">
        <v>281</v>
      </c>
      <c r="BG5" s="142" t="s">
        <v>282</v>
      </c>
      <c r="BH5" s="142" t="s">
        <v>283</v>
      </c>
      <c r="BI5" s="142" t="s">
        <v>284</v>
      </c>
    </row>
    <row r="6" spans="1:62" s="161" customFormat="1" ht="55.5" customHeight="1">
      <c r="A6" s="150"/>
      <c r="B6" s="151"/>
      <c r="C6" s="151"/>
      <c r="D6" s="152"/>
      <c r="E6" s="153"/>
      <c r="F6" s="154" t="s">
        <v>285</v>
      </c>
      <c r="G6" s="154" t="s">
        <v>111</v>
      </c>
      <c r="H6" s="155" t="s">
        <v>286</v>
      </c>
      <c r="I6" s="155" t="s">
        <v>287</v>
      </c>
      <c r="J6" s="411">
        <v>42948</v>
      </c>
      <c r="K6" s="156" t="s">
        <v>288</v>
      </c>
      <c r="L6" s="156" t="s">
        <v>289</v>
      </c>
      <c r="M6" s="156"/>
      <c r="N6" s="156"/>
      <c r="O6" s="156">
        <v>0</v>
      </c>
      <c r="P6" s="155">
        <v>3730000</v>
      </c>
      <c r="Q6" s="79">
        <v>520000</v>
      </c>
      <c r="R6" s="155">
        <v>120000</v>
      </c>
      <c r="S6" s="70">
        <f t="shared" ref="S6" si="0">SUM(P6:R6)</f>
        <v>4370000</v>
      </c>
      <c r="T6" s="79">
        <v>0</v>
      </c>
      <c r="U6" s="79">
        <v>200000</v>
      </c>
      <c r="V6" s="79">
        <v>2000000</v>
      </c>
      <c r="W6" s="79">
        <v>2170000</v>
      </c>
      <c r="X6" s="155" t="s">
        <v>196</v>
      </c>
      <c r="Y6" s="157">
        <v>0</v>
      </c>
      <c r="Z6" s="157">
        <v>0</v>
      </c>
      <c r="AA6" s="79">
        <f>6*5000</f>
        <v>30000</v>
      </c>
      <c r="AB6" s="70">
        <f t="shared" ref="AB6" si="1">SUM(Y6:AA6)</f>
        <v>30000</v>
      </c>
      <c r="AC6" s="70">
        <v>0</v>
      </c>
      <c r="AD6" s="70">
        <v>0</v>
      </c>
      <c r="AE6" s="70">
        <v>0</v>
      </c>
      <c r="AF6" s="70">
        <v>30000</v>
      </c>
      <c r="AG6" s="79">
        <v>826</v>
      </c>
      <c r="AH6" s="79">
        <f t="shared" ref="AH6" si="2">AI6-AG6</f>
        <v>224</v>
      </c>
      <c r="AI6" s="79">
        <v>1050</v>
      </c>
      <c r="AJ6" s="158">
        <v>0</v>
      </c>
      <c r="AK6" s="158">
        <f t="shared" ref="AK6" si="3">12*4.5*AH6</f>
        <v>12096</v>
      </c>
      <c r="AL6" s="158">
        <f t="shared" ref="AL6" si="4">12*3.16*AH6</f>
        <v>8494.08</v>
      </c>
      <c r="AM6" s="158">
        <v>0</v>
      </c>
      <c r="AN6" s="79">
        <f t="shared" ref="AN6" si="5">ROUND((P6+Q6)/50,-3)</f>
        <v>85000</v>
      </c>
      <c r="AO6" s="79">
        <f t="shared" ref="AO6" si="6">ROUND((P6+Q6)/2*0.055,-3)</f>
        <v>117000</v>
      </c>
      <c r="AP6" s="70">
        <f t="shared" ref="AP6" si="7">SUM(AJ6:AM6)</f>
        <v>20590.080000000002</v>
      </c>
      <c r="AQ6" s="70">
        <f t="shared" ref="AQ6" si="8">AJ6+AK6+AL6+AM6+AN6+AO6</f>
        <v>222590.08000000002</v>
      </c>
      <c r="AR6" s="79"/>
      <c r="AS6" s="79"/>
      <c r="AT6" s="79"/>
      <c r="AU6" s="79">
        <f>AI6*12.5*12</f>
        <v>157500</v>
      </c>
      <c r="AV6" s="79">
        <v>39960</v>
      </c>
      <c r="AW6" s="79">
        <v>155669.76000000001</v>
      </c>
      <c r="AX6" s="79">
        <v>39960</v>
      </c>
      <c r="AY6" s="158">
        <f t="shared" ref="AY6" si="9">ROUND(R6/10,-3)</f>
        <v>12000</v>
      </c>
      <c r="AZ6" s="158">
        <f t="shared" ref="AZ6" si="10">ROUND(R6/2*0.055,-3)</f>
        <v>3000</v>
      </c>
      <c r="BA6" s="70">
        <f t="shared" ref="BA6" si="11">SUM(AR6:AT6)</f>
        <v>0</v>
      </c>
      <c r="BB6" s="70">
        <f t="shared" ref="BB6" si="12">AR6+AS6+AT6+AU6+AV6+AW6+AX6+AY6+AZ6</f>
        <v>408089.76</v>
      </c>
      <c r="BC6" s="159"/>
      <c r="BD6" s="158"/>
      <c r="BE6" s="160"/>
      <c r="BF6" s="79">
        <v>0</v>
      </c>
      <c r="BG6" s="79">
        <v>0</v>
      </c>
      <c r="BH6" s="79">
        <v>0</v>
      </c>
      <c r="BI6" s="79">
        <f>(AJ6+AK6+AL6+AM6+AR6+AS6+AT6)/12*5</f>
        <v>8579.2000000000007</v>
      </c>
    </row>
    <row r="7" spans="1:62" s="161" customFormat="1" ht="34.5" customHeight="1">
      <c r="A7" s="162"/>
      <c r="B7" s="163"/>
      <c r="C7" s="163"/>
      <c r="D7" s="163"/>
      <c r="E7" s="163"/>
      <c r="F7" s="412" t="s">
        <v>357</v>
      </c>
      <c r="G7" s="400"/>
      <c r="H7" s="400"/>
      <c r="I7" s="400"/>
      <c r="J7" s="401"/>
      <c r="K7" s="164">
        <f>SUM(K6:K6)</f>
        <v>0</v>
      </c>
      <c r="L7" s="164"/>
      <c r="M7" s="164">
        <f>SUM(M6:M6)</f>
        <v>0</v>
      </c>
      <c r="N7" s="164">
        <f>SUM(N6:N6)</f>
        <v>0</v>
      </c>
      <c r="O7" s="164">
        <f>SUM(O6:O6)</f>
        <v>0</v>
      </c>
      <c r="P7" s="165">
        <f>SUM(P6:P6)</f>
        <v>3730000</v>
      </c>
      <c r="Q7" s="165">
        <f>SUM(Q6:Q6)</f>
        <v>520000</v>
      </c>
      <c r="R7" s="165">
        <f>SUM(R6:R6)</f>
        <v>120000</v>
      </c>
      <c r="S7" s="165">
        <f>SUM(S6:S6)</f>
        <v>4370000</v>
      </c>
      <c r="T7" s="165">
        <f>SUM(T6:T6)</f>
        <v>0</v>
      </c>
      <c r="U7" s="165">
        <f>SUM(U6:U6)</f>
        <v>200000</v>
      </c>
      <c r="V7" s="165">
        <f>SUM(V6:V6)</f>
        <v>2000000</v>
      </c>
      <c r="W7" s="165">
        <f>SUM(W6:W6)</f>
        <v>2170000</v>
      </c>
      <c r="X7" s="165">
        <f>SUM(X6:X6)</f>
        <v>0</v>
      </c>
      <c r="Y7" s="165">
        <f>SUM(Y6:Y6)</f>
        <v>0</v>
      </c>
      <c r="Z7" s="165">
        <f>SUM(Z6:Z6)</f>
        <v>0</v>
      </c>
      <c r="AA7" s="165">
        <f>SUM(AA6:AA6)</f>
        <v>30000</v>
      </c>
      <c r="AB7" s="165">
        <f>SUM(AB6:AB6)</f>
        <v>30000</v>
      </c>
      <c r="AC7" s="165">
        <f>SUM(AC6:AC6)</f>
        <v>0</v>
      </c>
      <c r="AD7" s="165">
        <f>SUM(AD6:AD6)</f>
        <v>0</v>
      </c>
      <c r="AE7" s="165">
        <f>SUM(AE6:AE6)</f>
        <v>0</v>
      </c>
      <c r="AF7" s="165">
        <f>SUM(AF6:AF6)</f>
        <v>30000</v>
      </c>
      <c r="AG7" s="165">
        <f>SUM(AG6:AG6)</f>
        <v>826</v>
      </c>
      <c r="AH7" s="165">
        <f>SUM(AH6:AH6)</f>
        <v>224</v>
      </c>
      <c r="AI7" s="165">
        <f>SUM(AI6:AI6)</f>
        <v>1050</v>
      </c>
      <c r="AJ7" s="165">
        <f>SUM(AJ6:AJ6)</f>
        <v>0</v>
      </c>
      <c r="AK7" s="165">
        <f>SUM(AK6:AK6)</f>
        <v>12096</v>
      </c>
      <c r="AL7" s="165">
        <f>SUM(AL6:AL6)</f>
        <v>8494.08</v>
      </c>
      <c r="AM7" s="165">
        <f>SUM(AM6:AM6)</f>
        <v>0</v>
      </c>
      <c r="AN7" s="165">
        <f>SUM(AN6:AN6)</f>
        <v>85000</v>
      </c>
      <c r="AO7" s="165">
        <f>SUM(AO6:AO6)</f>
        <v>117000</v>
      </c>
      <c r="AP7" s="165">
        <f>SUM(AP6:AP6)</f>
        <v>20590.080000000002</v>
      </c>
      <c r="AQ7" s="165">
        <f>SUM(AQ6:AQ6)</f>
        <v>222590.08000000002</v>
      </c>
      <c r="AR7" s="165">
        <f>SUM(AR6:AR6)</f>
        <v>0</v>
      </c>
      <c r="AS7" s="165">
        <f>SUM(AS6:AS6)</f>
        <v>0</v>
      </c>
      <c r="AT7" s="165">
        <f>SUM(AT6:AT6)</f>
        <v>0</v>
      </c>
      <c r="AU7" s="165">
        <f>SUM(AU6:AU6)</f>
        <v>157500</v>
      </c>
      <c r="AV7" s="165">
        <f>SUM(AV6:AV6)</f>
        <v>39960</v>
      </c>
      <c r="AW7" s="165">
        <f>SUM(AW6:AW6)</f>
        <v>155669.76000000001</v>
      </c>
      <c r="AX7" s="165">
        <f>SUM(AX6:AX6)</f>
        <v>39960</v>
      </c>
      <c r="AY7" s="165">
        <f>SUM(AY6:AY6)</f>
        <v>12000</v>
      </c>
      <c r="AZ7" s="165">
        <f>SUM(AZ6:AZ6)</f>
        <v>3000</v>
      </c>
      <c r="BA7" s="165">
        <f>SUM(BA6:BA6)</f>
        <v>0</v>
      </c>
      <c r="BB7" s="165">
        <f>SUM(BB6:BB6)</f>
        <v>408089.76</v>
      </c>
      <c r="BC7" s="173">
        <f>SUM(BC6:BC6)</f>
        <v>0</v>
      </c>
      <c r="BD7" s="165">
        <f>SUM(BD6:BD6)</f>
        <v>0</v>
      </c>
      <c r="BE7" s="165">
        <f>SUM(BE6:BE6)</f>
        <v>0</v>
      </c>
      <c r="BF7" s="165">
        <f>SUM(BF6:BF6)</f>
        <v>0</v>
      </c>
      <c r="BG7" s="165">
        <f>SUM(BG6:BG6)</f>
        <v>0</v>
      </c>
      <c r="BH7" s="165">
        <f>SUM(BH6:BH6)</f>
        <v>0</v>
      </c>
      <c r="BI7" s="165">
        <f>SUM(BI6:BI6)</f>
        <v>8579.2000000000007</v>
      </c>
    </row>
    <row r="8" spans="1:62" s="161" customFormat="1" ht="33.75" customHeight="1">
      <c r="A8" s="166"/>
      <c r="B8" s="166"/>
      <c r="C8" s="166"/>
      <c r="D8" s="166"/>
      <c r="E8" s="166"/>
      <c r="F8" s="167"/>
      <c r="G8" s="167"/>
      <c r="H8" s="167"/>
      <c r="I8" s="167"/>
      <c r="J8" s="167"/>
      <c r="K8" s="167"/>
      <c r="L8" s="168"/>
      <c r="M8" s="167"/>
      <c r="N8" s="167"/>
      <c r="O8" s="167"/>
      <c r="P8" s="169"/>
      <c r="Q8" s="169"/>
      <c r="R8" s="169"/>
      <c r="S8" s="402">
        <f>S7+AB7</f>
        <v>4400000</v>
      </c>
      <c r="T8" s="402"/>
      <c r="U8" s="402"/>
      <c r="V8" s="402"/>
      <c r="W8" s="402"/>
      <c r="X8" s="402"/>
      <c r="Y8" s="402"/>
      <c r="Z8" s="402"/>
      <c r="AA8" s="402"/>
      <c r="AB8" s="402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402">
        <f>AP7+BA7</f>
        <v>20590.080000000002</v>
      </c>
      <c r="AQ8" s="402"/>
      <c r="AR8" s="402"/>
      <c r="AS8" s="402"/>
      <c r="AT8" s="402"/>
      <c r="AU8" s="402"/>
      <c r="AV8" s="402"/>
      <c r="AW8" s="402"/>
      <c r="AX8" s="402"/>
      <c r="AY8" s="402"/>
      <c r="AZ8" s="402"/>
      <c r="BA8" s="402"/>
      <c r="BB8" s="169"/>
      <c r="BC8" s="183"/>
      <c r="BD8" s="169"/>
      <c r="BE8" s="169"/>
      <c r="BF8" s="169"/>
      <c r="BG8" s="169"/>
      <c r="BH8" s="169"/>
      <c r="BI8" s="169"/>
    </row>
    <row r="9" spans="1:62" ht="30" customHeight="1">
      <c r="P9" s="403"/>
      <c r="Q9" s="403"/>
      <c r="R9" s="403"/>
      <c r="AP9" s="404"/>
      <c r="AQ9" s="404"/>
      <c r="AR9" s="404"/>
      <c r="AS9" s="404"/>
      <c r="AT9" s="404"/>
      <c r="AU9" s="404"/>
      <c r="AV9" s="404"/>
      <c r="AW9" s="404"/>
      <c r="AX9" s="404"/>
      <c r="AY9" s="404"/>
      <c r="AZ9" s="404"/>
      <c r="BA9" s="404"/>
      <c r="BB9" s="404"/>
      <c r="BC9" s="404"/>
      <c r="BD9" s="404"/>
    </row>
    <row r="10" spans="1:62" ht="24.75" customHeight="1" thickBot="1">
      <c r="F10" s="126" t="s">
        <v>335</v>
      </c>
      <c r="P10" s="172"/>
      <c r="Q10" s="172"/>
      <c r="R10" s="172"/>
    </row>
    <row r="11" spans="1:62" s="149" customFormat="1" ht="108" customHeight="1" thickBot="1">
      <c r="A11" s="138" t="s">
        <v>225</v>
      </c>
      <c r="B11" s="138" t="s">
        <v>226</v>
      </c>
      <c r="C11" s="138" t="s">
        <v>227</v>
      </c>
      <c r="D11" s="139" t="s">
        <v>228</v>
      </c>
      <c r="E11" s="139" t="s">
        <v>229</v>
      </c>
      <c r="F11" s="140" t="s">
        <v>230</v>
      </c>
      <c r="G11" s="141" t="s">
        <v>231</v>
      </c>
      <c r="H11" s="141" t="s">
        <v>232</v>
      </c>
      <c r="I11" s="142" t="s">
        <v>233</v>
      </c>
      <c r="J11" s="143" t="s">
        <v>234</v>
      </c>
      <c r="K11" s="142" t="s">
        <v>235</v>
      </c>
      <c r="L11" s="142" t="s">
        <v>360</v>
      </c>
      <c r="M11" s="144" t="s">
        <v>236</v>
      </c>
      <c r="N11" s="144" t="s">
        <v>237</v>
      </c>
      <c r="O11" s="144" t="s">
        <v>238</v>
      </c>
      <c r="P11" s="145" t="s">
        <v>239</v>
      </c>
      <c r="Q11" s="145" t="s">
        <v>240</v>
      </c>
      <c r="R11" s="145" t="s">
        <v>241</v>
      </c>
      <c r="S11" s="145" t="s">
        <v>242</v>
      </c>
      <c r="T11" s="145" t="s">
        <v>243</v>
      </c>
      <c r="U11" s="145" t="s">
        <v>244</v>
      </c>
      <c r="V11" s="145" t="s">
        <v>245</v>
      </c>
      <c r="W11" s="145" t="s">
        <v>246</v>
      </c>
      <c r="X11" s="142" t="s">
        <v>247</v>
      </c>
      <c r="Y11" s="142" t="s">
        <v>248</v>
      </c>
      <c r="Z11" s="142" t="s">
        <v>249</v>
      </c>
      <c r="AA11" s="142" t="s">
        <v>250</v>
      </c>
      <c r="AB11" s="145" t="s">
        <v>251</v>
      </c>
      <c r="AC11" s="142" t="s">
        <v>252</v>
      </c>
      <c r="AD11" s="142" t="s">
        <v>253</v>
      </c>
      <c r="AE11" s="142" t="s">
        <v>254</v>
      </c>
      <c r="AF11" s="142" t="s">
        <v>255</v>
      </c>
      <c r="AG11" s="144" t="s">
        <v>256</v>
      </c>
      <c r="AH11" s="144" t="s">
        <v>257</v>
      </c>
      <c r="AI11" s="144" t="s">
        <v>258</v>
      </c>
      <c r="AJ11" s="142" t="s">
        <v>259</v>
      </c>
      <c r="AK11" s="142" t="s">
        <v>260</v>
      </c>
      <c r="AL11" s="142" t="s">
        <v>261</v>
      </c>
      <c r="AM11" s="142" t="s">
        <v>262</v>
      </c>
      <c r="AN11" s="142" t="s">
        <v>263</v>
      </c>
      <c r="AO11" s="142" t="s">
        <v>264</v>
      </c>
      <c r="AP11" s="146" t="s">
        <v>265</v>
      </c>
      <c r="AQ11" s="147" t="s">
        <v>266</v>
      </c>
      <c r="AR11" s="142" t="s">
        <v>267</v>
      </c>
      <c r="AS11" s="142" t="s">
        <v>268</v>
      </c>
      <c r="AT11" s="142" t="s">
        <v>269</v>
      </c>
      <c r="AU11" s="142" t="s">
        <v>270</v>
      </c>
      <c r="AV11" s="142" t="s">
        <v>271</v>
      </c>
      <c r="AW11" s="142" t="s">
        <v>272</v>
      </c>
      <c r="AX11" s="142" t="s">
        <v>273</v>
      </c>
      <c r="AY11" s="142" t="s">
        <v>274</v>
      </c>
      <c r="AZ11" s="142" t="s">
        <v>275</v>
      </c>
      <c r="BA11" s="146" t="s">
        <v>276</v>
      </c>
      <c r="BB11" s="147" t="s">
        <v>277</v>
      </c>
      <c r="BC11" s="148" t="s">
        <v>278</v>
      </c>
      <c r="BD11" s="146" t="s">
        <v>279</v>
      </c>
      <c r="BE11" s="142" t="s">
        <v>280</v>
      </c>
      <c r="BF11" s="142" t="s">
        <v>281</v>
      </c>
      <c r="BG11" s="142" t="s">
        <v>282</v>
      </c>
      <c r="BH11" s="142" t="s">
        <v>283</v>
      </c>
      <c r="BI11" s="142" t="s">
        <v>284</v>
      </c>
    </row>
    <row r="12" spans="1:62" s="34" customFormat="1" ht="72" customHeight="1">
      <c r="A12" s="179"/>
      <c r="B12" s="180"/>
      <c r="C12" s="180"/>
      <c r="D12" s="181"/>
      <c r="E12" s="182"/>
      <c r="F12" s="306" t="s">
        <v>361</v>
      </c>
      <c r="G12" s="306" t="s">
        <v>300</v>
      </c>
      <c r="H12" s="155" t="s">
        <v>359</v>
      </c>
      <c r="I12" s="155"/>
      <c r="J12" s="411" t="s">
        <v>331</v>
      </c>
      <c r="K12" s="307">
        <v>4</v>
      </c>
      <c r="L12" s="307" t="s">
        <v>358</v>
      </c>
      <c r="M12" s="308"/>
      <c r="N12" s="308"/>
      <c r="O12" s="308"/>
      <c r="P12" s="155">
        <v>50000</v>
      </c>
      <c r="Q12" s="79">
        <v>0</v>
      </c>
      <c r="R12" s="155">
        <v>120000</v>
      </c>
      <c r="S12" s="70">
        <f>SUM(P12:R12)</f>
        <v>170000</v>
      </c>
      <c r="T12" s="79">
        <v>0</v>
      </c>
      <c r="U12" s="79">
        <v>170000</v>
      </c>
      <c r="V12" s="79">
        <v>0</v>
      </c>
      <c r="W12" s="79">
        <v>0</v>
      </c>
      <c r="X12" s="155" t="s">
        <v>196</v>
      </c>
      <c r="Y12" s="157">
        <v>0</v>
      </c>
      <c r="Z12" s="157">
        <v>0</v>
      </c>
      <c r="AA12" s="79">
        <v>0</v>
      </c>
      <c r="AB12" s="70">
        <f>SUM(Y12:AA12)</f>
        <v>0</v>
      </c>
      <c r="AC12" s="70">
        <v>0</v>
      </c>
      <c r="AD12" s="70">
        <v>0</v>
      </c>
      <c r="AE12" s="70">
        <v>0</v>
      </c>
      <c r="AF12" s="70">
        <v>0</v>
      </c>
      <c r="AG12" s="79">
        <v>0</v>
      </c>
      <c r="AH12" s="79">
        <v>576</v>
      </c>
      <c r="AI12" s="79">
        <v>576</v>
      </c>
      <c r="AJ12" s="310">
        <f>(K12*5225)</f>
        <v>20900</v>
      </c>
      <c r="AK12" s="310">
        <f>12*4.5*AH12</f>
        <v>31104</v>
      </c>
      <c r="AL12" s="310">
        <f>12*3.16*AH12</f>
        <v>21841.920000000002</v>
      </c>
      <c r="AM12" s="310">
        <f>25251.8*12</f>
        <v>303021.59999999998</v>
      </c>
      <c r="AN12" s="79">
        <f>ROUND((P12+Q12)/50,-3)</f>
        <v>1000</v>
      </c>
      <c r="AO12" s="79">
        <f>ROUND((P12+Q12)/2*0.055,-3)</f>
        <v>1000</v>
      </c>
      <c r="AP12" s="70">
        <f>SUM(AJ12:AM12)</f>
        <v>376867.51999999996</v>
      </c>
      <c r="AQ12" s="304">
        <f>SUM(AJ12:AO12)</f>
        <v>378867.51999999996</v>
      </c>
      <c r="AR12" s="79">
        <v>2750</v>
      </c>
      <c r="AS12" s="79"/>
      <c r="AT12" s="79"/>
      <c r="AU12" s="79">
        <f>AM12</f>
        <v>303021.59999999998</v>
      </c>
      <c r="AV12" s="79">
        <f>AJ12+AK12</f>
        <v>52004</v>
      </c>
      <c r="AW12" s="79">
        <f>AM12</f>
        <v>303021.59999999998</v>
      </c>
      <c r="AX12" s="79">
        <v>0</v>
      </c>
      <c r="AY12" s="158">
        <f t="shared" ref="AY12" si="13">ROUND(R12/10,-3)</f>
        <v>12000</v>
      </c>
      <c r="AZ12" s="158">
        <f t="shared" ref="AZ12" si="14">ROUND(R12/2*0.055,-3)</f>
        <v>3000</v>
      </c>
      <c r="BA12" s="70">
        <f>AR12+AS12+AT12</f>
        <v>2750</v>
      </c>
      <c r="BB12" s="70">
        <f t="shared" ref="BB12" si="15">AR12+AS12+AT12+AU12+AV12+AW12+AX12+AY12+AZ12</f>
        <v>675797.2</v>
      </c>
      <c r="BC12" s="311"/>
      <c r="BD12" s="311"/>
      <c r="BE12" s="160">
        <v>0</v>
      </c>
      <c r="BF12" s="79">
        <v>0</v>
      </c>
      <c r="BG12" s="79">
        <f>(AJ12+AK12+AL12+AM12+AR12+AS12+AT12)/12*8</f>
        <v>253078.34666666665</v>
      </c>
      <c r="BH12" s="79">
        <f t="shared" ref="BH12" si="16">(AJ12+AK12+AL12+AM12+AR12+AS12+AT12)</f>
        <v>379617.51999999996</v>
      </c>
      <c r="BI12" s="312">
        <f t="shared" ref="BI12" si="17">AJ12+AK12+AL12+AM12+AR12+AS12+AT12</f>
        <v>379617.51999999996</v>
      </c>
      <c r="BJ12" s="300"/>
    </row>
    <row r="13" spans="1:62" s="34" customFormat="1" ht="36" customHeight="1">
      <c r="A13" s="174"/>
      <c r="B13" s="175"/>
      <c r="C13" s="175"/>
      <c r="D13" s="175"/>
      <c r="E13" s="175"/>
      <c r="F13" s="412" t="s">
        <v>357</v>
      </c>
      <c r="G13" s="400"/>
      <c r="H13" s="400"/>
      <c r="I13" s="400"/>
      <c r="J13" s="401"/>
      <c r="K13" s="301">
        <f>SUM(K12:K12)</f>
        <v>4</v>
      </c>
      <c r="L13" s="301"/>
      <c r="M13" s="301">
        <f>SUM(M12:M12)</f>
        <v>0</v>
      </c>
      <c r="N13" s="301">
        <f>SUM(N12:N12)</f>
        <v>0</v>
      </c>
      <c r="O13" s="301">
        <f>SUM(O12:O12)</f>
        <v>0</v>
      </c>
      <c r="P13" s="302">
        <f>SUM(P12:P12)</f>
        <v>50000</v>
      </c>
      <c r="Q13" s="302">
        <f>SUM(Q12:Q12)</f>
        <v>0</v>
      </c>
      <c r="R13" s="302">
        <f>SUM(R12:R12)</f>
        <v>120000</v>
      </c>
      <c r="S13" s="165">
        <f>SUM(S12:S12)</f>
        <v>170000</v>
      </c>
      <c r="T13" s="165">
        <f>SUM(T12:T12)</f>
        <v>0</v>
      </c>
      <c r="U13" s="303">
        <f>SUM(U12:U12)</f>
        <v>170000</v>
      </c>
      <c r="V13" s="165">
        <f>SUM(V12:V12)</f>
        <v>0</v>
      </c>
      <c r="W13" s="165">
        <f>SUM(W12:W12)</f>
        <v>0</v>
      </c>
      <c r="X13" s="165">
        <f>SUM(X12:X12)</f>
        <v>0</v>
      </c>
      <c r="Y13" s="165">
        <f>SUM(Y12:Y12)</f>
        <v>0</v>
      </c>
      <c r="Z13" s="165">
        <f>SUM(Z12:Z12)</f>
        <v>0</v>
      </c>
      <c r="AA13" s="165">
        <f>SUM(AA12:AA12)</f>
        <v>0</v>
      </c>
      <c r="AB13" s="165">
        <f>SUM(AB12:AB12)</f>
        <v>0</v>
      </c>
      <c r="AC13" s="165">
        <f>SUM(AC12:AC12)</f>
        <v>0</v>
      </c>
      <c r="AD13" s="165">
        <f>SUM(AD12:AD12)</f>
        <v>0</v>
      </c>
      <c r="AE13" s="165">
        <f>SUM(AE12:AE12)</f>
        <v>0</v>
      </c>
      <c r="AF13" s="165">
        <f>SUM(AF12:AF12)</f>
        <v>0</v>
      </c>
      <c r="AG13" s="165">
        <f>SUM(AG12:AG12)</f>
        <v>0</v>
      </c>
      <c r="AH13" s="165">
        <f>SUM(AH12:AH12)</f>
        <v>576</v>
      </c>
      <c r="AI13" s="165">
        <f>SUM(AI12:AI12)</f>
        <v>576</v>
      </c>
      <c r="AJ13" s="165">
        <f>SUM(AJ12:AJ12)</f>
        <v>20900</v>
      </c>
      <c r="AK13" s="165">
        <f>SUM(AK12:AK12)</f>
        <v>31104</v>
      </c>
      <c r="AL13" s="165">
        <f>SUM(AL12:AL12)</f>
        <v>21841.920000000002</v>
      </c>
      <c r="AM13" s="165">
        <f>SUM(AM12:AM12)</f>
        <v>303021.59999999998</v>
      </c>
      <c r="AN13" s="165">
        <f>SUM(AN12:AN12)</f>
        <v>1000</v>
      </c>
      <c r="AO13" s="165">
        <f>SUM(AO12:AO12)</f>
        <v>1000</v>
      </c>
      <c r="AP13" s="165">
        <f>SUM(AP12:AP12)</f>
        <v>376867.51999999996</v>
      </c>
      <c r="AQ13" s="305">
        <f>SUM(AQ12:AQ12)</f>
        <v>378867.51999999996</v>
      </c>
      <c r="AR13" s="165">
        <f>SUM(AR12:AR12)</f>
        <v>2750</v>
      </c>
      <c r="AS13" s="165">
        <f>SUM(AS12:AS12)</f>
        <v>0</v>
      </c>
      <c r="AT13" s="165">
        <f>SUM(AT12:AT12)</f>
        <v>0</v>
      </c>
      <c r="AU13" s="165">
        <f>SUM(AU12:AU12)</f>
        <v>303021.59999999998</v>
      </c>
      <c r="AV13" s="165">
        <f>SUM(AV12:AV12)</f>
        <v>52004</v>
      </c>
      <c r="AW13" s="165">
        <f>SUM(AW12:AW12)</f>
        <v>303021.59999999998</v>
      </c>
      <c r="AX13" s="165">
        <f>SUM(AX12:AX12)</f>
        <v>0</v>
      </c>
      <c r="AY13" s="165">
        <f>SUM(AY12:AY12)</f>
        <v>12000</v>
      </c>
      <c r="AZ13" s="165">
        <f>SUM(AZ12:AZ12)</f>
        <v>3000</v>
      </c>
      <c r="BA13" s="165">
        <f>SUM(BA12:BA12)</f>
        <v>2750</v>
      </c>
      <c r="BB13" s="303">
        <f>SUM(BB12:BB12)</f>
        <v>675797.2</v>
      </c>
      <c r="BC13" s="173">
        <f>SUM(BC12:BC12)</f>
        <v>0</v>
      </c>
      <c r="BD13" s="165">
        <f>SUM(BD12:BD12)</f>
        <v>0</v>
      </c>
      <c r="BE13" s="165">
        <f>SUM(BE12:BE12)</f>
        <v>0</v>
      </c>
      <c r="BF13" s="165">
        <f>SUM(BF12:BF12)</f>
        <v>0</v>
      </c>
      <c r="BG13" s="165">
        <f>SUM(BG12:BG12)</f>
        <v>253078.34666666665</v>
      </c>
      <c r="BH13" s="165">
        <f>SUM(BH12:BH12)</f>
        <v>379617.51999999996</v>
      </c>
      <c r="BI13" s="165">
        <f>SUM(BI12:BI12)</f>
        <v>379617.51999999996</v>
      </c>
    </row>
    <row r="14" spans="1:62" s="34" customFormat="1" ht="31.5" customHeight="1">
      <c r="A14" s="176"/>
      <c r="B14" s="176"/>
      <c r="C14" s="176"/>
      <c r="D14" s="176"/>
      <c r="E14" s="176"/>
      <c r="F14" s="177"/>
      <c r="G14" s="177"/>
      <c r="H14" s="177"/>
      <c r="I14" s="177"/>
      <c r="J14" s="177"/>
      <c r="K14" s="177"/>
      <c r="L14" s="178"/>
      <c r="M14" s="177"/>
      <c r="N14" s="177"/>
      <c r="O14" s="177"/>
      <c r="P14" s="170"/>
      <c r="Q14" s="170"/>
      <c r="R14" s="170"/>
      <c r="S14" s="402">
        <f>S13+AB13</f>
        <v>170000</v>
      </c>
      <c r="T14" s="402"/>
      <c r="U14" s="402"/>
      <c r="V14" s="402"/>
      <c r="W14" s="402"/>
      <c r="X14" s="402"/>
      <c r="Y14" s="402"/>
      <c r="Z14" s="402"/>
      <c r="AA14" s="402"/>
      <c r="AB14" s="402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402">
        <f>AP13+BA13</f>
        <v>379617.51999999996</v>
      </c>
      <c r="AQ14" s="402"/>
      <c r="AR14" s="402"/>
      <c r="AS14" s="402"/>
      <c r="AT14" s="402"/>
      <c r="AU14" s="402"/>
      <c r="AV14" s="402"/>
      <c r="AW14" s="402"/>
      <c r="AX14" s="402"/>
      <c r="AY14" s="402"/>
      <c r="AZ14" s="402"/>
      <c r="BA14" s="402"/>
      <c r="BB14" s="170"/>
      <c r="BC14" s="171"/>
      <c r="BD14" s="170"/>
      <c r="BE14" s="170"/>
      <c r="BF14" s="170"/>
      <c r="BG14" s="170"/>
      <c r="BH14" s="170"/>
      <c r="BI14" s="170"/>
    </row>
    <row r="15" spans="1:62" ht="24.6" customHeight="1">
      <c r="P15" s="403"/>
      <c r="Q15" s="403"/>
      <c r="R15" s="403"/>
      <c r="AP15" s="404"/>
      <c r="AQ15" s="404"/>
      <c r="AR15" s="404"/>
      <c r="AS15" s="404"/>
      <c r="AT15" s="404"/>
      <c r="AU15" s="404"/>
      <c r="AV15" s="404"/>
      <c r="AW15" s="404"/>
      <c r="AX15" s="404"/>
      <c r="AY15" s="404"/>
      <c r="AZ15" s="404"/>
      <c r="BA15" s="404"/>
      <c r="BB15" s="404"/>
      <c r="BC15" s="404"/>
      <c r="BD15" s="404"/>
    </row>
  </sheetData>
  <sheetProtection password="DA9F" sheet="1" objects="1" scenarios="1"/>
  <mergeCells count="10">
    <mergeCell ref="F13:J13"/>
    <mergeCell ref="S14:AB14"/>
    <mergeCell ref="AP14:BA14"/>
    <mergeCell ref="P15:R15"/>
    <mergeCell ref="AP15:BD15"/>
    <mergeCell ref="F7:J7"/>
    <mergeCell ref="S8:AB8"/>
    <mergeCell ref="AP8:BA8"/>
    <mergeCell ref="P9:R9"/>
    <mergeCell ref="AP9:BD9"/>
  </mergeCells>
  <conditionalFormatting sqref="AI13:AI65521 BA13:BB65521 AQ12:AQ65521 AP13:AP65521 BA3:BB4 AP10:AQ10 BA10:BB10 AI9:AI10 AI3:AI4 AP3:AQ4">
    <cfRule type="cellIs" dxfId="5" priority="6" stopIfTrue="1" operator="greaterThan">
      <formula>0</formula>
    </cfRule>
  </conditionalFormatting>
  <conditionalFormatting sqref="U13 S15:W65521 V12:W13 T12:T13 V9:W10 S9:T10 S3:W4 T6">
    <cfRule type="cellIs" dxfId="4" priority="5" stopIfTrue="1" operator="greaterThan">
      <formula>0</formula>
    </cfRule>
  </conditionalFormatting>
  <conditionalFormatting sqref="AB15:AB65521 AH14:AH65521 AC13:AG65521 AB13 AB12:AG12 AB9:AH10 AB3:AH4 AC6:AE6">
    <cfRule type="cellIs" dxfId="3" priority="4" stopIfTrue="1" operator="greaterThan">
      <formula>0</formula>
    </cfRule>
  </conditionalFormatting>
  <conditionalFormatting sqref="AI15">
    <cfRule type="cellIs" dxfId="2" priority="3" stopIfTrue="1" operator="greaterThan">
      <formula>0</formula>
    </cfRule>
  </conditionalFormatting>
  <conditionalFormatting sqref="S15:T15 V15:W15">
    <cfRule type="cellIs" dxfId="1" priority="2" stopIfTrue="1" operator="greaterThan">
      <formula>0</formula>
    </cfRule>
  </conditionalFormatting>
  <conditionalFormatting sqref="AB15:AH15">
    <cfRule type="cellIs" dxfId="0" priority="1" stopIfTrue="1" operator="greaterThan">
      <formula>0</formula>
    </cfRule>
  </conditionalFormatting>
  <pageMargins left="0.39370078740157483" right="0.39370078740157483" top="0.78740157480314965" bottom="0.59055118110236227" header="0.39370078740157483" footer="0.19685039370078741"/>
  <pageSetup paperSize="9" scale="65" orientation="landscape" horizontalDpi="300" verticalDpi="300" r:id="rId1"/>
  <headerFooter alignWithMargins="0">
    <oddHeader>&amp;C&amp;A&amp;RAnlage 6 GRDrs 233/2015</oddHeader>
    <oddFooter>&amp;CSeite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Deckblatt</vt:lpstr>
      <vt:lpstr>Liste_1_AVs</vt:lpstr>
      <vt:lpstr>Liste 2_Früh_Spätbetreuung</vt:lpstr>
      <vt:lpstr>Liste 3_Einzelprojekte</vt:lpstr>
      <vt:lpstr>'Liste 2_Früh_Spätbetreuung'!Drucktitel</vt:lpstr>
      <vt:lpstr>Liste_1_AVs!Drucktitel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Bolland</dc:creator>
  <cp:lastModifiedBy>u510071</cp:lastModifiedBy>
  <cp:lastPrinted>2015-04-02T08:47:58Z</cp:lastPrinted>
  <dcterms:created xsi:type="dcterms:W3CDTF">2004-06-09T14:31:45Z</dcterms:created>
  <dcterms:modified xsi:type="dcterms:W3CDTF">2015-04-02T08:49:39Z</dcterms:modified>
</cp:coreProperties>
</file>