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-36" yWindow="-36" windowWidth="9636" windowHeight="2736" tabRatio="673" activeTab="1"/>
  </bookViews>
  <sheets>
    <sheet name="Info" sheetId="1" r:id="rId1"/>
    <sheet name="2023" sheetId="63721" r:id="rId2"/>
    <sheet name="2022" sheetId="63720" r:id="rId3"/>
    <sheet name="2021" sheetId="63719" r:id="rId4"/>
    <sheet name="2020" sheetId="63718" r:id="rId5"/>
    <sheet name="2019" sheetId="63717" r:id="rId6"/>
    <sheet name="2018" sheetId="63716" r:id="rId7"/>
    <sheet name="2017" sheetId="63715" r:id="rId8"/>
    <sheet name="2016" sheetId="63714" r:id="rId9"/>
    <sheet name="2015" sheetId="63713" r:id="rId10"/>
    <sheet name="2014" sheetId="63712" r:id="rId11"/>
    <sheet name="2013" sheetId="63711" r:id="rId12"/>
    <sheet name="2012" sheetId="63710" r:id="rId13"/>
    <sheet name="2011" sheetId="63708" r:id="rId14"/>
    <sheet name="2010" sheetId="63707" r:id="rId15"/>
    <sheet name="2009" sheetId="63706" r:id="rId16"/>
    <sheet name="2008" sheetId="63705" r:id="rId17"/>
    <sheet name="2007" sheetId="63702" r:id="rId18"/>
    <sheet name="2006" sheetId="63696" r:id="rId19"/>
    <sheet name="2005" sheetId="63699" r:id="rId20"/>
    <sheet name="2004" sheetId="1032" r:id="rId21"/>
    <sheet name="2003" sheetId="63692" r:id="rId22"/>
    <sheet name="2002" sheetId="1028" r:id="rId23"/>
    <sheet name="2001" sheetId="265" r:id="rId24"/>
    <sheet name="2000" sheetId="8194" r:id="rId25"/>
    <sheet name="1999" sheetId="2304" r:id="rId26"/>
    <sheet name="1998" sheetId="2818" r:id="rId27"/>
    <sheet name="1997" sheetId="11521" r:id="rId28"/>
    <sheet name="1996" sheetId="95" r:id="rId29"/>
  </sheets>
  <definedNames>
    <definedName name="Farbe" localSheetId="12">'2012'!$A$3:$J$3,'2012'!$A$5:$J$6,'2012'!$A$5:$A$35</definedName>
    <definedName name="Farbe" localSheetId="11">'2013'!$A$3:$J$3,'2013'!$A$5:$J$6,'2013'!$A$5:$A$33</definedName>
    <definedName name="Farbe" localSheetId="10">'2014'!$A$3:$J$3,'2014'!$A$5:$J$6,'2014'!$A$5:$A$33</definedName>
    <definedName name="Farbe" localSheetId="9">'2015'!$A$3:$J$3,'2015'!$A$5:$J$6,'2015'!$A$5:$A$33</definedName>
    <definedName name="Farbe" localSheetId="8">'2016'!$A$3:$J$3,'2016'!$A$5:$J$6,'2016'!$A$5:$A$33</definedName>
    <definedName name="Farbe" localSheetId="7">'2017'!$A$3:$J$3,'2017'!$A$5:$J$6,'2017'!$A$5:$A$33</definedName>
    <definedName name="Farbe" localSheetId="6">'2018'!$A$3:$J$3,'2018'!$A$5:$J$6,'2018'!$A$5:$A$33</definedName>
    <definedName name="Farbe" localSheetId="5">'2019'!$A$3:$J$3,'2019'!$A$5:$J$6,'2019'!$A$5:$A$33</definedName>
    <definedName name="Farbe" localSheetId="4">'2020'!$A$3:$J$3,'2020'!$A$5:$J$6,'2020'!$A$5:$A$33</definedName>
    <definedName name="Farbe" localSheetId="3">'2021'!$A$3:$J$3,'2021'!$A$5:$J$6,'2021'!$A$5:$A$33</definedName>
    <definedName name="Farbe" localSheetId="2">'2022'!$A$3:$J$3,'2022'!$A$5:$J$6,'2022'!$A$5:$A$33</definedName>
    <definedName name="Farbe" localSheetId="1">'2023'!$A$3:$J$3,'2023'!$A$5:$J$6,'2023'!$A$5:$A$33</definedName>
    <definedName name="Jahrbuch2013" localSheetId="11">'2013'!$A$5:$J$37</definedName>
    <definedName name="Jahrbuch2013" localSheetId="10">'2014'!$A$5:$J$37</definedName>
    <definedName name="Jahrbuch2013" localSheetId="9">'2015'!$A$5:$J$37</definedName>
    <definedName name="Jahrbuch2013" localSheetId="8">'2016'!$A$5:$J$37</definedName>
    <definedName name="Jahrbuch2013" localSheetId="7">'2017'!$A$5:$J$37</definedName>
    <definedName name="Jahrbuch2013" localSheetId="6">'2018'!$A$5:$J$37</definedName>
    <definedName name="Jahrbuch2013" localSheetId="5">'2019'!$A$5:$J$37</definedName>
    <definedName name="Jahrbuch2013" localSheetId="4">'2020'!$A$5:$J$37</definedName>
    <definedName name="Jahrbuch2013" localSheetId="3">'2021'!$A$5:$J$37</definedName>
    <definedName name="Jahrbuch2013" localSheetId="2">'2022'!$A$5:$J$37</definedName>
    <definedName name="Jahrbuch2013" localSheetId="1">'2023'!$A$5:$J$37</definedName>
    <definedName name="Jahrbuch2013">'2012'!$A$5:$J$39</definedName>
  </definedNames>
  <calcPr calcId="162913"/>
</workbook>
</file>

<file path=xl/calcChain.xml><?xml version="1.0" encoding="utf-8"?>
<calcChain xmlns="http://schemas.openxmlformats.org/spreadsheetml/2006/main">
  <c r="K13" i="63721" l="1"/>
  <c r="L13" i="63721"/>
  <c r="M13" i="63721"/>
  <c r="M32" i="63721"/>
  <c r="L32" i="63721"/>
  <c r="L33" i="63721" s="1"/>
  <c r="K32" i="63721"/>
  <c r="K33" i="63721" s="1"/>
  <c r="J32" i="63721"/>
  <c r="I32" i="63721"/>
  <c r="H32" i="63721"/>
  <c r="G32" i="63721"/>
  <c r="F32" i="63721"/>
  <c r="E32" i="63721"/>
  <c r="D32" i="63721"/>
  <c r="C32" i="63721"/>
  <c r="B32" i="63721"/>
  <c r="J13" i="63721"/>
  <c r="J33" i="63721" s="1"/>
  <c r="I13" i="63721"/>
  <c r="H13" i="63721"/>
  <c r="G13" i="63721"/>
  <c r="F13" i="63721"/>
  <c r="E13" i="63721"/>
  <c r="D13" i="63721"/>
  <c r="D33" i="63721" s="1"/>
  <c r="C13" i="63721"/>
  <c r="B13" i="63721"/>
  <c r="M33" i="63721" l="1"/>
  <c r="E33" i="63721"/>
  <c r="B33" i="63721"/>
  <c r="C33" i="63721"/>
  <c r="F33" i="63721"/>
  <c r="G33" i="63721"/>
  <c r="H33" i="63721"/>
  <c r="I33" i="63721"/>
  <c r="K13" i="63720"/>
  <c r="L13" i="63720"/>
  <c r="M13" i="63720"/>
  <c r="M32" i="63720"/>
  <c r="M33" i="63720" s="1"/>
  <c r="L32" i="63720"/>
  <c r="K32" i="63720"/>
  <c r="K33" i="63720" s="1"/>
  <c r="J32" i="63720"/>
  <c r="I32" i="63720"/>
  <c r="H32" i="63720"/>
  <c r="G32" i="63720"/>
  <c r="F32" i="63720"/>
  <c r="E32" i="63720"/>
  <c r="D32" i="63720"/>
  <c r="C32" i="63720"/>
  <c r="B32" i="63720"/>
  <c r="J13" i="63720"/>
  <c r="I13" i="63720"/>
  <c r="H13" i="63720"/>
  <c r="G13" i="63720"/>
  <c r="F13" i="63720"/>
  <c r="E13" i="63720"/>
  <c r="E33" i="63720" s="1"/>
  <c r="D13" i="63720"/>
  <c r="D33" i="63720" s="1"/>
  <c r="C13" i="63720"/>
  <c r="C33" i="63720" s="1"/>
  <c r="B13" i="63720"/>
  <c r="B33" i="63720" s="1"/>
  <c r="L33" i="63720" l="1"/>
  <c r="H33" i="63720"/>
  <c r="I33" i="63720"/>
  <c r="J33" i="63720"/>
  <c r="F33" i="63720"/>
  <c r="G33" i="63720"/>
  <c r="M32" i="63719"/>
  <c r="L32" i="63719"/>
  <c r="K32" i="63719"/>
  <c r="J32" i="63719"/>
  <c r="I32" i="63719"/>
  <c r="H32" i="63719"/>
  <c r="G32" i="63719"/>
  <c r="F32" i="63719"/>
  <c r="E32" i="63719"/>
  <c r="D32" i="63719"/>
  <c r="C32" i="63719"/>
  <c r="B32" i="63719"/>
  <c r="M13" i="63719"/>
  <c r="M33" i="63719" s="1"/>
  <c r="L13" i="63719"/>
  <c r="L33" i="63719" s="1"/>
  <c r="K13" i="63719"/>
  <c r="K33" i="63719" s="1"/>
  <c r="J13" i="63719"/>
  <c r="J33" i="63719" s="1"/>
  <c r="I13" i="63719"/>
  <c r="H13" i="63719"/>
  <c r="G13" i="63719"/>
  <c r="F13" i="63719"/>
  <c r="E13" i="63719"/>
  <c r="E33" i="63719" s="1"/>
  <c r="D13" i="63719"/>
  <c r="D33" i="63719" s="1"/>
  <c r="C13" i="63719"/>
  <c r="C33" i="63719" s="1"/>
  <c r="B13" i="63719"/>
  <c r="B33" i="63719" s="1"/>
  <c r="G33" i="63719" l="1"/>
  <c r="H33" i="63719"/>
  <c r="F33" i="63719"/>
  <c r="I33" i="63719"/>
  <c r="K32" i="63718"/>
  <c r="L32" i="63718"/>
  <c r="M32" i="63718"/>
  <c r="M33" i="63718"/>
  <c r="K33" i="63718"/>
  <c r="L33" i="63718"/>
  <c r="K13" i="63718"/>
  <c r="L13" i="63718"/>
  <c r="M13" i="63718"/>
  <c r="J32" i="63718" l="1"/>
  <c r="I32" i="63718"/>
  <c r="H32" i="63718"/>
  <c r="G32" i="63718"/>
  <c r="F32" i="63718"/>
  <c r="E32" i="63718"/>
  <c r="D32" i="63718"/>
  <c r="C32" i="63718"/>
  <c r="B32" i="63718"/>
  <c r="J13" i="63718"/>
  <c r="I13" i="63718"/>
  <c r="H13" i="63718"/>
  <c r="G13" i="63718"/>
  <c r="F13" i="63718"/>
  <c r="E13" i="63718"/>
  <c r="D13" i="63718"/>
  <c r="D33" i="63718" s="1"/>
  <c r="C13" i="63718"/>
  <c r="C33" i="63718" s="1"/>
  <c r="B13" i="63718"/>
  <c r="H33" i="63718" l="1"/>
  <c r="I33" i="63718"/>
  <c r="F33" i="63718"/>
  <c r="G33" i="63718"/>
  <c r="B33" i="63718"/>
  <c r="J33" i="63718"/>
  <c r="E33" i="63718"/>
  <c r="D13" i="63717"/>
  <c r="E13" i="63717"/>
  <c r="F13" i="63717"/>
  <c r="G13" i="63717"/>
  <c r="H13" i="63717"/>
  <c r="I13" i="63717"/>
  <c r="J13" i="63717"/>
  <c r="K13" i="63717"/>
  <c r="L13" i="63717"/>
  <c r="M13" i="63717"/>
  <c r="B13" i="63717"/>
  <c r="D32" i="63717"/>
  <c r="E32" i="63717"/>
  <c r="F32" i="63717"/>
  <c r="G32" i="63717"/>
  <c r="H32" i="63717"/>
  <c r="I32" i="63717"/>
  <c r="J32" i="63717"/>
  <c r="K32" i="63717"/>
  <c r="L32" i="63717"/>
  <c r="M32" i="63717"/>
  <c r="F33" i="63717"/>
  <c r="J33" i="63717"/>
  <c r="C32" i="63717"/>
  <c r="C13" i="63717"/>
  <c r="C33" i="63717" s="1"/>
  <c r="K33" i="63717" l="1"/>
  <c r="G33" i="63717"/>
  <c r="M33" i="63717"/>
  <c r="I33" i="63717"/>
  <c r="E33" i="63717"/>
  <c r="L33" i="63717"/>
  <c r="H33" i="63717"/>
  <c r="D33" i="63717"/>
  <c r="K32" i="63716"/>
  <c r="L32" i="63716"/>
  <c r="L33" i="63716"/>
  <c r="M32" i="63716"/>
  <c r="K13" i="63716"/>
  <c r="L13" i="63716"/>
  <c r="M13" i="63716"/>
  <c r="K32" i="63715"/>
  <c r="L32" i="63715"/>
  <c r="M32" i="63715"/>
  <c r="M33" i="63715"/>
  <c r="K13" i="63715"/>
  <c r="L13" i="63715"/>
  <c r="M13" i="63715"/>
  <c r="C32" i="63714"/>
  <c r="D32" i="63714"/>
  <c r="E32" i="63714"/>
  <c r="E33" i="63714"/>
  <c r="F32" i="63714"/>
  <c r="G32" i="63714"/>
  <c r="H32" i="63714"/>
  <c r="I32" i="63714"/>
  <c r="J32" i="63714"/>
  <c r="K32" i="63714"/>
  <c r="L32" i="63714"/>
  <c r="M32" i="63714"/>
  <c r="B32" i="63714"/>
  <c r="B32" i="63713"/>
  <c r="C13" i="63714"/>
  <c r="C33" i="63714"/>
  <c r="D13" i="63714"/>
  <c r="D33" i="63714"/>
  <c r="E13" i="63714"/>
  <c r="F13" i="63714"/>
  <c r="F33" i="63714"/>
  <c r="G13" i="63714"/>
  <c r="H13" i="63714"/>
  <c r="H33" i="63714"/>
  <c r="I13" i="63714"/>
  <c r="J13" i="63714"/>
  <c r="J33" i="63714"/>
  <c r="K13" i="63714"/>
  <c r="L13" i="63714"/>
  <c r="M13" i="63714"/>
  <c r="B13" i="63714"/>
  <c r="B33" i="63714"/>
  <c r="B13" i="63713"/>
  <c r="C32" i="63713"/>
  <c r="D32" i="63713"/>
  <c r="E32" i="63713"/>
  <c r="F32" i="63713"/>
  <c r="G32" i="63713"/>
  <c r="G33" i="63713"/>
  <c r="H32" i="63713"/>
  <c r="I32" i="63713"/>
  <c r="J32" i="63713"/>
  <c r="J33" i="63713"/>
  <c r="K32" i="63713"/>
  <c r="K33" i="63713"/>
  <c r="L32" i="63713"/>
  <c r="M32" i="63713"/>
  <c r="B32" i="63712"/>
  <c r="C13" i="63713"/>
  <c r="C33" i="63713"/>
  <c r="D13" i="63713"/>
  <c r="D33" i="63713"/>
  <c r="E13" i="63713"/>
  <c r="E33" i="63713"/>
  <c r="F13" i="63713"/>
  <c r="F33" i="63713"/>
  <c r="G13" i="63713"/>
  <c r="H13" i="63713"/>
  <c r="H33" i="63713"/>
  <c r="I13" i="63713"/>
  <c r="I33" i="63713"/>
  <c r="J13" i="63713"/>
  <c r="K13" i="63713"/>
  <c r="L13" i="63713"/>
  <c r="M13" i="63713"/>
  <c r="M33" i="63713"/>
  <c r="B13" i="63712"/>
  <c r="C13" i="63712"/>
  <c r="D13" i="63712"/>
  <c r="D33" i="63712"/>
  <c r="E13" i="63712"/>
  <c r="E33" i="63712"/>
  <c r="F13" i="63712"/>
  <c r="G13" i="63712"/>
  <c r="H13" i="63712"/>
  <c r="H33" i="63712"/>
  <c r="I13" i="63712"/>
  <c r="I33" i="63712"/>
  <c r="J13" i="63712"/>
  <c r="K13" i="63712"/>
  <c r="L13" i="63712"/>
  <c r="M13" i="63712"/>
  <c r="B13" i="63711"/>
  <c r="K32" i="63712"/>
  <c r="L32" i="63712"/>
  <c r="M32" i="63712"/>
  <c r="D32" i="63712"/>
  <c r="E32" i="63712"/>
  <c r="F32" i="63712"/>
  <c r="G32" i="63712"/>
  <c r="H32" i="63712"/>
  <c r="I32" i="63712"/>
  <c r="J32" i="63712"/>
  <c r="J33" i="63712"/>
  <c r="C32" i="63712"/>
  <c r="C32" i="63711"/>
  <c r="B32" i="63711"/>
  <c r="B33" i="63711"/>
  <c r="F33" i="63712"/>
  <c r="K32" i="63711"/>
  <c r="L32" i="63711"/>
  <c r="M32" i="63711"/>
  <c r="K13" i="63711"/>
  <c r="L13" i="63711"/>
  <c r="M13" i="63711"/>
  <c r="M33" i="63711"/>
  <c r="J32" i="63716"/>
  <c r="I32" i="63716"/>
  <c r="I33" i="63716"/>
  <c r="H32" i="63716"/>
  <c r="G32" i="63716"/>
  <c r="F32" i="63716"/>
  <c r="E32" i="63716"/>
  <c r="D32" i="63716"/>
  <c r="D33" i="63716"/>
  <c r="C32" i="63716"/>
  <c r="C33" i="63716"/>
  <c r="B32" i="63716"/>
  <c r="B33" i="63716"/>
  <c r="J13" i="63716"/>
  <c r="I13" i="63716"/>
  <c r="H13" i="63716"/>
  <c r="G13" i="63716"/>
  <c r="F13" i="63716"/>
  <c r="E13" i="63716"/>
  <c r="D13" i="63716"/>
  <c r="C13" i="63716"/>
  <c r="B13" i="63716"/>
  <c r="C32" i="63715"/>
  <c r="D32" i="63715"/>
  <c r="E32" i="63715"/>
  <c r="F32" i="63715"/>
  <c r="G32" i="63715"/>
  <c r="H32" i="63715"/>
  <c r="I32" i="63715"/>
  <c r="I33" i="63715"/>
  <c r="J32" i="63715"/>
  <c r="B32" i="63715"/>
  <c r="C13" i="63715"/>
  <c r="C33" i="63715"/>
  <c r="D13" i="63715"/>
  <c r="D33" i="63715"/>
  <c r="E13" i="63715"/>
  <c r="F13" i="63715"/>
  <c r="F33" i="63715"/>
  <c r="G13" i="63715"/>
  <c r="G33" i="63715"/>
  <c r="H13" i="63715"/>
  <c r="I13" i="63715"/>
  <c r="J13" i="63715"/>
  <c r="B13" i="63715"/>
  <c r="B33" i="63715"/>
  <c r="D18" i="63713"/>
  <c r="C18" i="63713"/>
  <c r="J32" i="63711"/>
  <c r="I32" i="63711"/>
  <c r="H32" i="63711"/>
  <c r="G32" i="63711"/>
  <c r="F32" i="63711"/>
  <c r="E32" i="63711"/>
  <c r="D32" i="63711"/>
  <c r="J13" i="63711"/>
  <c r="J33" i="63711"/>
  <c r="I13" i="63711"/>
  <c r="I33" i="63711"/>
  <c r="H13" i="63711"/>
  <c r="H33" i="63711"/>
  <c r="G13" i="63711"/>
  <c r="F13" i="63711"/>
  <c r="E13" i="63711"/>
  <c r="D13" i="63711"/>
  <c r="D33" i="63711"/>
  <c r="C13" i="63711"/>
  <c r="E33" i="63710"/>
  <c r="E13" i="63710"/>
  <c r="E35" i="63710"/>
  <c r="I33" i="63710"/>
  <c r="I35" i="63710"/>
  <c r="H33" i="63710"/>
  <c r="C33" i="63710"/>
  <c r="D33" i="63710"/>
  <c r="B33" i="63710"/>
  <c r="J33" i="63710"/>
  <c r="G33" i="63710"/>
  <c r="F33" i="63710"/>
  <c r="J13" i="63710"/>
  <c r="J35" i="63710"/>
  <c r="I13" i="63710"/>
  <c r="H13" i="63710"/>
  <c r="G13" i="63710"/>
  <c r="G35" i="63710"/>
  <c r="F13" i="63710"/>
  <c r="F35" i="63710"/>
  <c r="C13" i="63710"/>
  <c r="D13" i="63710"/>
  <c r="B13" i="63710"/>
  <c r="D33" i="63708"/>
  <c r="J22" i="63708"/>
  <c r="G22" i="63708"/>
  <c r="F22" i="63708"/>
  <c r="F33" i="63708"/>
  <c r="F13" i="63708"/>
  <c r="E13" i="63708"/>
  <c r="B13" i="63708"/>
  <c r="C13" i="63708"/>
  <c r="D13" i="63708"/>
  <c r="D35" i="63708"/>
  <c r="G13" i="63708"/>
  <c r="H13" i="63708"/>
  <c r="I13" i="63708"/>
  <c r="J13" i="63708"/>
  <c r="J35" i="63708"/>
  <c r="B33" i="63708"/>
  <c r="C33" i="63708"/>
  <c r="C35" i="63708"/>
  <c r="E33" i="63708"/>
  <c r="E35" i="63708"/>
  <c r="G33" i="63708"/>
  <c r="G35" i="63708"/>
  <c r="H33" i="63708"/>
  <c r="I33" i="63708"/>
  <c r="I35" i="63708"/>
  <c r="J33" i="63708"/>
  <c r="B35" i="63708"/>
  <c r="H35" i="63708"/>
  <c r="J33" i="63707"/>
  <c r="J35" i="63707"/>
  <c r="H33" i="63707"/>
  <c r="J22" i="63707"/>
  <c r="I22" i="63707"/>
  <c r="I33" i="63707"/>
  <c r="I35" i="63707"/>
  <c r="J13" i="63707"/>
  <c r="I13" i="63707"/>
  <c r="H13" i="63707"/>
  <c r="H35" i="63707"/>
  <c r="E33" i="63707"/>
  <c r="G33" i="63707"/>
  <c r="F33" i="63707"/>
  <c r="G13" i="63707"/>
  <c r="G35" i="63707"/>
  <c r="F13" i="63707"/>
  <c r="F35" i="63707"/>
  <c r="E13" i="63707"/>
  <c r="E35" i="63707"/>
  <c r="B33" i="63707"/>
  <c r="D32" i="63707"/>
  <c r="C32" i="63707"/>
  <c r="D31" i="63707"/>
  <c r="C31" i="63707"/>
  <c r="D30" i="63707"/>
  <c r="C30" i="63707"/>
  <c r="D28" i="63707"/>
  <c r="C28" i="63707"/>
  <c r="D27" i="63707"/>
  <c r="C27" i="63707"/>
  <c r="D26" i="63707"/>
  <c r="C26" i="63707"/>
  <c r="D25" i="63707"/>
  <c r="C25" i="63707"/>
  <c r="D24" i="63707"/>
  <c r="C24" i="63707"/>
  <c r="D23" i="63707"/>
  <c r="D22" i="63707"/>
  <c r="C22" i="63707"/>
  <c r="D21" i="63707"/>
  <c r="C21" i="63707"/>
  <c r="D20" i="63707"/>
  <c r="C20" i="63707"/>
  <c r="C33" i="63707"/>
  <c r="C35" i="63707"/>
  <c r="D19" i="63707"/>
  <c r="C19" i="63707"/>
  <c r="D18" i="63707"/>
  <c r="D33" i="63707"/>
  <c r="D35" i="63707"/>
  <c r="C18" i="63707"/>
  <c r="B13" i="63707"/>
  <c r="D11" i="63707"/>
  <c r="C13" i="63707"/>
  <c r="D13" i="63707"/>
  <c r="B35" i="63707"/>
  <c r="C13" i="63706"/>
  <c r="D13" i="63706"/>
  <c r="D35" i="63706"/>
  <c r="F13" i="63706"/>
  <c r="F35" i="63706"/>
  <c r="G13" i="63706"/>
  <c r="G35" i="63706"/>
  <c r="H13" i="63706"/>
  <c r="I13" i="63706"/>
  <c r="J13" i="63706"/>
  <c r="J35" i="63706"/>
  <c r="B33" i="63706"/>
  <c r="C33" i="63706"/>
  <c r="D33" i="63706"/>
  <c r="E33" i="63706"/>
  <c r="F33" i="63706"/>
  <c r="G33" i="63706"/>
  <c r="H33" i="63706"/>
  <c r="I33" i="63706"/>
  <c r="I35" i="63706"/>
  <c r="J33" i="63706"/>
  <c r="B35" i="63706"/>
  <c r="C35" i="63706"/>
  <c r="E35" i="63706"/>
  <c r="H35" i="63706"/>
  <c r="J35" i="63705"/>
  <c r="I35" i="63705"/>
  <c r="H35" i="63705"/>
  <c r="H33" i="63705"/>
  <c r="J22" i="63705"/>
  <c r="J33" i="63705"/>
  <c r="I22" i="63705"/>
  <c r="I33" i="63705"/>
  <c r="J13" i="63705"/>
  <c r="I13" i="63705"/>
  <c r="H13" i="63705"/>
  <c r="G35" i="63705"/>
  <c r="F35" i="63705"/>
  <c r="E35" i="63705"/>
  <c r="E33" i="63705"/>
  <c r="G22" i="63705"/>
  <c r="G33" i="63705"/>
  <c r="F22" i="63705"/>
  <c r="F33" i="63705"/>
  <c r="G13" i="63705"/>
  <c r="F13" i="63705"/>
  <c r="D35" i="63705"/>
  <c r="B35" i="63705"/>
  <c r="B33" i="63705"/>
  <c r="D32" i="63705"/>
  <c r="C32" i="63705"/>
  <c r="D31" i="63705"/>
  <c r="C31" i="63705"/>
  <c r="D30" i="63705"/>
  <c r="C30" i="63705"/>
  <c r="D29" i="63705"/>
  <c r="C29" i="63705"/>
  <c r="D28" i="63705"/>
  <c r="C28" i="63705"/>
  <c r="D27" i="63705"/>
  <c r="C27" i="63705"/>
  <c r="D26" i="63705"/>
  <c r="C26" i="63705"/>
  <c r="D25" i="63705"/>
  <c r="C25" i="63705"/>
  <c r="D24" i="63705"/>
  <c r="C24" i="63705"/>
  <c r="D23" i="63705"/>
  <c r="C23" i="63705"/>
  <c r="D22" i="63705"/>
  <c r="D12" i="63705"/>
  <c r="C12" i="63705"/>
  <c r="C22" i="63705"/>
  <c r="D21" i="63705"/>
  <c r="C21" i="63705"/>
  <c r="D20" i="63705"/>
  <c r="C20" i="63705"/>
  <c r="D19" i="63705"/>
  <c r="C19" i="63705"/>
  <c r="D18" i="63705"/>
  <c r="C18" i="63705"/>
  <c r="D15" i="63705"/>
  <c r="D33" i="63705"/>
  <c r="C15" i="63705"/>
  <c r="C33" i="63705"/>
  <c r="C35" i="63705"/>
  <c r="D11" i="63705"/>
  <c r="D13" i="63705"/>
  <c r="D10" i="63705"/>
  <c r="D9" i="63705"/>
  <c r="C13" i="63705"/>
  <c r="B13" i="63699"/>
  <c r="C13" i="63699"/>
  <c r="D13" i="63699"/>
  <c r="E13" i="63699"/>
  <c r="E35" i="63699"/>
  <c r="F13" i="63699"/>
  <c r="G13" i="63699"/>
  <c r="G35" i="63699"/>
  <c r="H13" i="63699"/>
  <c r="H35" i="63699"/>
  <c r="I13" i="63699"/>
  <c r="J13" i="63699"/>
  <c r="I22" i="63699"/>
  <c r="I33" i="63699"/>
  <c r="I35" i="63699"/>
  <c r="J22" i="63699"/>
  <c r="J33" i="63699"/>
  <c r="J35" i="63699"/>
  <c r="D23" i="63699"/>
  <c r="D33" i="63699"/>
  <c r="B33" i="63699"/>
  <c r="C33" i="63699"/>
  <c r="C35" i="63699"/>
  <c r="E33" i="63699"/>
  <c r="F33" i="63699"/>
  <c r="G33" i="63699"/>
  <c r="H33" i="63699"/>
  <c r="B35" i="63699"/>
  <c r="F35" i="63699"/>
  <c r="A36" i="63699"/>
  <c r="J33" i="95"/>
  <c r="J35" i="95"/>
  <c r="J13" i="95"/>
  <c r="D13" i="95"/>
  <c r="D33" i="95"/>
  <c r="D35" i="95"/>
  <c r="B33" i="95"/>
  <c r="B13" i="95"/>
  <c r="B35" i="95"/>
  <c r="C33" i="95"/>
  <c r="C13" i="95"/>
  <c r="C35" i="95"/>
  <c r="E33" i="95"/>
  <c r="E35" i="95"/>
  <c r="F33" i="95"/>
  <c r="G33" i="95"/>
  <c r="E13" i="95"/>
  <c r="F13" i="95"/>
  <c r="F35" i="95"/>
  <c r="G13" i="95"/>
  <c r="G35" i="95"/>
  <c r="I33" i="95"/>
  <c r="I13" i="95"/>
  <c r="I35" i="95"/>
  <c r="H33" i="95"/>
  <c r="H35" i="95"/>
  <c r="H13" i="95"/>
  <c r="J33" i="2304"/>
  <c r="J35" i="2304"/>
  <c r="I33" i="2304"/>
  <c r="G33" i="2304"/>
  <c r="F33" i="2304"/>
  <c r="D33" i="2304"/>
  <c r="D35" i="2304"/>
  <c r="C33" i="2304"/>
  <c r="C35" i="2304"/>
  <c r="J13" i="2304"/>
  <c r="I13" i="2304"/>
  <c r="I35" i="2304"/>
  <c r="G13" i="2304"/>
  <c r="G35" i="2304"/>
  <c r="F13" i="2304"/>
  <c r="F35" i="2304"/>
  <c r="D13" i="2304"/>
  <c r="C13" i="2304"/>
  <c r="H13" i="2304"/>
  <c r="E13" i="2304"/>
  <c r="B13" i="2304"/>
  <c r="B35" i="2304"/>
  <c r="H33" i="2304"/>
  <c r="H35" i="2304"/>
  <c r="E33" i="2304"/>
  <c r="E35" i="2304"/>
  <c r="B33" i="2304"/>
  <c r="J33" i="8194"/>
  <c r="I33" i="8194"/>
  <c r="I35" i="8194"/>
  <c r="G33" i="8194"/>
  <c r="F33" i="8194"/>
  <c r="D33" i="8194"/>
  <c r="D35" i="8194"/>
  <c r="C33" i="8194"/>
  <c r="J13" i="8194"/>
  <c r="J35" i="8194"/>
  <c r="I13" i="8194"/>
  <c r="G13" i="8194"/>
  <c r="G35" i="8194"/>
  <c r="F13" i="8194"/>
  <c r="F35" i="8194"/>
  <c r="D13" i="8194"/>
  <c r="C13" i="8194"/>
  <c r="C35" i="8194"/>
  <c r="H13" i="8194"/>
  <c r="H35" i="8194"/>
  <c r="E13" i="8194"/>
  <c r="B13" i="8194"/>
  <c r="H33" i="8194"/>
  <c r="E33" i="8194"/>
  <c r="E35" i="8194"/>
  <c r="B33" i="8194"/>
  <c r="B35" i="8194"/>
  <c r="J22" i="265"/>
  <c r="G22" i="265"/>
  <c r="F22" i="265"/>
  <c r="D29" i="265"/>
  <c r="D28" i="265"/>
  <c r="C28" i="265"/>
  <c r="D24" i="265"/>
  <c r="D33" i="265"/>
  <c r="D35" i="265"/>
  <c r="C24" i="265"/>
  <c r="C33" i="265"/>
  <c r="C35" i="265"/>
  <c r="G13" i="265"/>
  <c r="J33" i="265"/>
  <c r="J35" i="265"/>
  <c r="I33" i="265"/>
  <c r="G33" i="265"/>
  <c r="G35" i="265"/>
  <c r="F33" i="265"/>
  <c r="F35" i="265"/>
  <c r="J13" i="265"/>
  <c r="I13" i="265"/>
  <c r="I35" i="265"/>
  <c r="F13" i="265"/>
  <c r="D13" i="265"/>
  <c r="C13" i="265"/>
  <c r="H13" i="265"/>
  <c r="E13" i="265"/>
  <c r="E35" i="265"/>
  <c r="B13" i="265"/>
  <c r="H33" i="265"/>
  <c r="H35" i="265"/>
  <c r="E33" i="265"/>
  <c r="B33" i="265"/>
  <c r="B35" i="265"/>
  <c r="C9" i="1028"/>
  <c r="C13" i="1028"/>
  <c r="C11" i="1028"/>
  <c r="C12" i="1028"/>
  <c r="C15" i="1028"/>
  <c r="C33" i="1028"/>
  <c r="J22" i="1028"/>
  <c r="G22" i="1028"/>
  <c r="G33" i="1028"/>
  <c r="D12" i="1028"/>
  <c r="D29" i="1028"/>
  <c r="D28" i="1028"/>
  <c r="D24" i="1028"/>
  <c r="D33" i="1028"/>
  <c r="D35" i="1028"/>
  <c r="C24" i="1028"/>
  <c r="D22" i="1028"/>
  <c r="D20" i="1028"/>
  <c r="C20" i="1028"/>
  <c r="D19" i="1028"/>
  <c r="D15" i="1028"/>
  <c r="J13" i="1028"/>
  <c r="J35" i="1028"/>
  <c r="D11" i="1028"/>
  <c r="D13" i="1028"/>
  <c r="C28" i="1028"/>
  <c r="G13" i="1028"/>
  <c r="G35" i="1028"/>
  <c r="J33" i="1028"/>
  <c r="I33" i="1028"/>
  <c r="F33" i="1028"/>
  <c r="F35" i="1028"/>
  <c r="I13" i="1028"/>
  <c r="I35" i="1028"/>
  <c r="F13" i="1028"/>
  <c r="H13" i="1028"/>
  <c r="E13" i="1028"/>
  <c r="E35" i="1028"/>
  <c r="B13" i="1028"/>
  <c r="H33" i="1028"/>
  <c r="H35" i="1028"/>
  <c r="E33" i="1028"/>
  <c r="B33" i="1028"/>
  <c r="B35" i="1028"/>
  <c r="C13" i="63692"/>
  <c r="J13" i="63692"/>
  <c r="G13" i="63692"/>
  <c r="J33" i="63692"/>
  <c r="J35" i="63692"/>
  <c r="I33" i="63692"/>
  <c r="G33" i="63692"/>
  <c r="G35" i="63692"/>
  <c r="F33" i="63692"/>
  <c r="F35" i="63692"/>
  <c r="D33" i="63692"/>
  <c r="C33" i="63692"/>
  <c r="C35" i="63692"/>
  <c r="I13" i="63692"/>
  <c r="I35" i="63692"/>
  <c r="F13" i="63692"/>
  <c r="D13" i="63692"/>
  <c r="D35" i="63692"/>
  <c r="H13" i="63692"/>
  <c r="E13" i="63692"/>
  <c r="B13" i="63692"/>
  <c r="H33" i="63692"/>
  <c r="H35" i="63692"/>
  <c r="E33" i="63692"/>
  <c r="E35" i="63692"/>
  <c r="B33" i="63692"/>
  <c r="B35" i="63692"/>
  <c r="J13" i="1032"/>
  <c r="J35" i="1032"/>
  <c r="I13" i="1032"/>
  <c r="H13" i="1032"/>
  <c r="H35" i="1032"/>
  <c r="G13" i="1032"/>
  <c r="F13" i="1032"/>
  <c r="F35" i="1032"/>
  <c r="E13" i="1032"/>
  <c r="D13" i="1032"/>
  <c r="C13" i="1032"/>
  <c r="B13" i="1032"/>
  <c r="J33" i="1032"/>
  <c r="I33" i="1032"/>
  <c r="I35" i="1032"/>
  <c r="G33" i="1032"/>
  <c r="G35" i="1032"/>
  <c r="F33" i="1032"/>
  <c r="D33" i="1032"/>
  <c r="D35" i="1032"/>
  <c r="C33" i="1032"/>
  <c r="C35" i="1032"/>
  <c r="H33" i="1032"/>
  <c r="E33" i="1032"/>
  <c r="E35" i="1032"/>
  <c r="B33" i="1032"/>
  <c r="B35" i="1032"/>
  <c r="C35" i="1028"/>
  <c r="D35" i="63699"/>
  <c r="F35" i="63708"/>
  <c r="J33" i="63715"/>
  <c r="E33" i="63715"/>
  <c r="J33" i="63716"/>
  <c r="H33" i="63716"/>
  <c r="F33" i="63716"/>
  <c r="G33" i="63716"/>
  <c r="E33" i="63716"/>
  <c r="K33" i="63716"/>
  <c r="M33" i="63716"/>
  <c r="K33" i="63715"/>
  <c r="K33" i="63714"/>
  <c r="L33" i="63714"/>
  <c r="L33" i="63713"/>
  <c r="K33" i="63712"/>
  <c r="C33" i="63711"/>
  <c r="K33" i="63711"/>
  <c r="B33" i="63713"/>
  <c r="G33" i="63714"/>
  <c r="M33" i="63714"/>
  <c r="I33" i="63714"/>
  <c r="H33" i="63715"/>
  <c r="L33" i="63715"/>
  <c r="M33" i="63712"/>
  <c r="L33" i="63712"/>
  <c r="G33" i="63712"/>
  <c r="C33" i="63712"/>
  <c r="B33" i="63712"/>
  <c r="B35" i="63710"/>
  <c r="D35" i="63710"/>
  <c r="C35" i="63710"/>
  <c r="H35" i="63710"/>
  <c r="F33" i="63711"/>
  <c r="E33" i="63711"/>
  <c r="G33" i="63711"/>
  <c r="L33" i="63711"/>
  <c r="B32" i="63717" l="1"/>
  <c r="B33" i="63717" s="1"/>
</calcChain>
</file>

<file path=xl/sharedStrings.xml><?xml version="1.0" encoding="utf-8"?>
<sst xmlns="http://schemas.openxmlformats.org/spreadsheetml/2006/main" count="1548" uniqueCount="102">
  <si>
    <t>nach Stadtbezirken</t>
  </si>
  <si>
    <t>Öffentliche Schulen, Klassen und Schüler in Stuttgart 1999 nach Stadtbezirken</t>
  </si>
  <si>
    <t>Grund- und Hauptschulen</t>
  </si>
  <si>
    <t>Realschulen</t>
  </si>
  <si>
    <t>Gymnasien</t>
  </si>
  <si>
    <t>Stadtbezirk</t>
  </si>
  <si>
    <t>insgesamt</t>
  </si>
  <si>
    <t>Klassen</t>
  </si>
  <si>
    <t>Schüler</t>
  </si>
  <si>
    <t>Klassen bzw. Kern-gruppen</t>
  </si>
  <si>
    <t>Mitte</t>
  </si>
  <si>
    <t>Nord</t>
  </si>
  <si>
    <t>Ost</t>
  </si>
  <si>
    <t>Süd</t>
  </si>
  <si>
    <t>West</t>
  </si>
  <si>
    <t>Inneres Stadtgebiet</t>
  </si>
  <si>
    <t>Bad Cannstatt</t>
  </si>
  <si>
    <t>Birkach</t>
  </si>
  <si>
    <t>Botnang</t>
  </si>
  <si>
    <t>Degerloch</t>
  </si>
  <si>
    <t>Feuerbach</t>
  </si>
  <si>
    <t>Hedelfingen</t>
  </si>
  <si>
    <t>Möhringen</t>
  </si>
  <si>
    <t>Mühlhausen</t>
  </si>
  <si>
    <t>Münster</t>
  </si>
  <si>
    <t>Obertürkheim</t>
  </si>
  <si>
    <t>Plieningen</t>
  </si>
  <si>
    <t>Sillenbuch</t>
  </si>
  <si>
    <t>Stammheim</t>
  </si>
  <si>
    <t>Untertürkheim</t>
  </si>
  <si>
    <t>Vaihingen</t>
  </si>
  <si>
    <t>Wangen</t>
  </si>
  <si>
    <t>Weilimdorf</t>
  </si>
  <si>
    <t>Zuffenhausen</t>
  </si>
  <si>
    <t>Äußeres Stadtgebiet</t>
  </si>
  <si>
    <t>Stuttgart</t>
  </si>
  <si>
    <t>Öffentliche Schulen, Klassen und Schüler in Stuttgart 1998 nach Stadtbezirken</t>
  </si>
  <si>
    <t>Öffentliche Schulen, Klassen und Schüler in Stuttgart 1997 nach Stadtbezirken</t>
  </si>
  <si>
    <t>Öffentliche Schulen, Klassen und Schüler in Stuttgart 1996 nach Stadtbezirken</t>
  </si>
  <si>
    <t>Öffentliche Schulen, Klassen und Schüler in Stuttgart 2000 nach Stadtbezirken</t>
  </si>
  <si>
    <t>Tabelle Nr. 2426</t>
  </si>
  <si>
    <t>Öffentliche Schulen, Klassen und Schüler in Stuttgart 2001 nach Stadtbezirken</t>
  </si>
  <si>
    <t>Öffentliche Schulen, Klassen und Schüler in Stuttgart 2002 nach Stadtbezirken</t>
  </si>
  <si>
    <t>Erläuterungen:</t>
  </si>
  <si>
    <t>Öffentliche Schulen sind Schulen, die von der Gemeinde, einem Landkreis oder</t>
  </si>
  <si>
    <t>einem Schulverband gemeinsam mit dem Land oder vom Land getragen werden.</t>
  </si>
  <si>
    <t>Periodizität:</t>
  </si>
  <si>
    <t>Die Statistik wird jährlich einen Monat nach Schuljahresbeginn erstellt</t>
  </si>
  <si>
    <t>und steht bis zum 30.09. des Folgejahres zur Verfügung.</t>
  </si>
  <si>
    <t>Rechtsgrundlage:</t>
  </si>
  <si>
    <t>Schulgesetz für Baden-Württemberg (SchG) in der Fassung vom 1. August 1983</t>
  </si>
  <si>
    <t>Gliederungstiefe:</t>
  </si>
  <si>
    <t>Die räumliche Gliederung umfaßt die Stadtbezirke.</t>
  </si>
  <si>
    <t>Erläuterungsblatt zu Tabelle Nr.  2426</t>
  </si>
  <si>
    <t xml:space="preserve">Quelle: </t>
  </si>
  <si>
    <t>Amtliche Schulstatistik, Schulverwaltungsamt</t>
  </si>
  <si>
    <t>Nachgewiesen werden öffentliche Schulen</t>
  </si>
  <si>
    <t>Öffentliche Schulen, Klassen und Schüler in Stuttgart 2003 nach Stadtbezirken</t>
  </si>
  <si>
    <t>Öffentliche Schulen, Klassen und Schüler in Stuttgart 2004 nach Stadtbezirken</t>
  </si>
  <si>
    <t xml:space="preserve">                            </t>
  </si>
  <si>
    <t>Quelle: Landeshauptstadt Stuttgart, Schulverwaltungsamt</t>
  </si>
  <si>
    <t>Tabelle Nr. 2426 Jahrbuchtabelle</t>
  </si>
  <si>
    <t>Tabelle Nr. 2426 Jahrbuchtabelle (CD)</t>
  </si>
  <si>
    <r>
      <t>Grund- und Hauptschulen</t>
    </r>
    <r>
      <rPr>
        <vertAlign val="superscript"/>
        <sz val="8"/>
        <rFont val="Arial"/>
        <family val="2"/>
      </rPr>
      <t>1</t>
    </r>
  </si>
  <si>
    <r>
      <t>1</t>
    </r>
    <r>
      <rPr>
        <sz val="8"/>
        <rFont val="Arial"/>
        <family val="2"/>
      </rPr>
      <t xml:space="preserve">  Ohne Sonderklassen.</t>
    </r>
  </si>
  <si>
    <r>
      <t>Grund- und Werkrealschulen</t>
    </r>
    <r>
      <rPr>
        <vertAlign val="superscript"/>
        <sz val="8"/>
        <rFont val="Arial"/>
        <family val="2"/>
      </rPr>
      <t>1</t>
    </r>
  </si>
  <si>
    <t>8.1.3 Öffentliche Schulen, Klassen und Schüler in Stuttgart 2016 nach Stadtbezirken</t>
  </si>
  <si>
    <t>8.1.3 Öffentliche Schulen, Klassen und Schüler in Stuttgart 2017 nach Stadtbezirken</t>
  </si>
  <si>
    <t>insg.</t>
  </si>
  <si>
    <r>
      <t>Stadtbezirk</t>
    </r>
    <r>
      <rPr>
        <vertAlign val="superscript"/>
        <sz val="8"/>
        <rFont val="Arial"/>
        <family val="2"/>
      </rPr>
      <t>1</t>
    </r>
  </si>
  <si>
    <t>Grund- und 
Werkrealschulen</t>
  </si>
  <si>
    <t>Grund- und Werkrealschulen</t>
  </si>
  <si>
    <r>
      <t>1</t>
    </r>
    <r>
      <rPr>
        <sz val="8"/>
        <rFont val="Arial"/>
        <family val="2"/>
      </rPr>
      <t xml:space="preserve"> ohne Schüler in Sonder-, Vorbereitungsklassen und Kooperationsklassen; 
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eine im Verbund mit einer Grundschule, drei mit einer Grund- und einer auslaufenden Werkrealschule, vier mit einer auslaufenden Realschule</t>
    </r>
  </si>
  <si>
    <r>
      <t>1</t>
    </r>
    <r>
      <rPr>
        <sz val="8"/>
        <rFont val="Arial"/>
        <family val="2"/>
      </rPr>
      <t xml:space="preserve"> ohne Schüler in Sonder-, Vorbereitungsklassen und Kooperationsklassen; 
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vier im Verbund mit einer Grund- und einer auslaufenden Werkrealschule, vier mit einer auslaufenden Realschule</t>
    </r>
  </si>
  <si>
    <r>
      <t>1</t>
    </r>
    <r>
      <rPr>
        <sz val="8"/>
        <rFont val="Arial"/>
        <family val="2"/>
      </rPr>
      <t xml:space="preserve"> ohne Schüler in Sonder-, Vorbereitungsklassen und Kooperationsklassen; 
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drei im Verbund mit einer Grund- und einer auslaufenden Werkrealschule, drei mit einer auslaufenden Realschule</t>
    </r>
  </si>
  <si>
    <r>
      <t>1</t>
    </r>
    <r>
      <rPr>
        <sz val="8"/>
        <rFont val="Arial"/>
        <family val="2"/>
      </rPr>
      <t xml:space="preserve"> ohne Schüler in Sonder-, Vorbereitungsklassen und Kooperationsklassen; 
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drei im Verbund mit einer Grund- und einer auslaufenden Werkrealschule, eine mit einer auslaufenden Realschule</t>
    </r>
  </si>
  <si>
    <r>
      <t>1</t>
    </r>
    <r>
      <rPr>
        <sz val="8"/>
        <rFont val="Arial"/>
        <family val="2"/>
      </rPr>
      <t xml:space="preserve"> ohne Schüler in Sonder-, Vorbereitungsklassen und Kooperationsklassen; 
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eine im Verbund mit einer Grund- und einer auslaufenden Werkrealschule</t>
    </r>
  </si>
  <si>
    <t>Öffentliche allgemeinbildende Schulen, Klassen und Schüler in Stuttgart seit 1996</t>
  </si>
  <si>
    <t>(GBl. S. 397), zuletzt geändert durch das Gesetz vom 19.02.2019 (GBl. S. 53).</t>
  </si>
  <si>
    <t>8.1.2 Öffentliche Schulen, Klassen und Schüler in Stuttgart 2005 nach Stadtbezirken</t>
  </si>
  <si>
    <t>8.1.2 Öffentliche Schulen, Klassen und Schüler in Stuttgart 2006 nach Stadtbezirken</t>
  </si>
  <si>
    <t>8.1.2 Öffentliche Schulen, Klassen und Schüler in Stuttgart 2007 nach Stadtbezirken</t>
  </si>
  <si>
    <t>8.1.2 Öffentliche Schulen, Klassen und Schüler in Stuttgart 2008 nach Stadtbezirken</t>
  </si>
  <si>
    <t>8.1.2 Öffentliche Schulen, Klassen und Schüler in Stuttgart 2009 nach Stadtbezirken</t>
  </si>
  <si>
    <t>8.1.2 Öffentliche Schulen, Klassen und Schüler in Stuttgart 2010 nach Stadtbezirken</t>
  </si>
  <si>
    <t>8.1.2 Öffentliche Schulen, Klassen und Schüler in Stuttgart 2011 nach Stadtbezirken</t>
  </si>
  <si>
    <t>8.1.2 Öffentliche Schulen, Klassen und Schüler in Stuttgart 2012 nach Stadtbezirken</t>
  </si>
  <si>
    <t>8.1.2 Öffentliche Schulen, Klassen und Schüler in Stuttgart 2013 nach Stadtbezirken</t>
  </si>
  <si>
    <t>8.1.2 Öffentliche Schulen, Klassen und Schüler in Stuttgart 2014 nach Stadtbezirken</t>
  </si>
  <si>
    <t>8.1.2 Öffentliche Schulen, Klassen und Schüler in Stuttgart 2015 nach Stadtbezirken</t>
  </si>
  <si>
    <r>
      <t>1</t>
    </r>
    <r>
      <rPr>
        <sz val="8"/>
        <rFont val="Arial"/>
        <family val="2"/>
      </rPr>
      <t xml:space="preserve"> Ohne Schüler in Sonder-, Vorbereitungsklassen und Kooperationsklassen; 
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Eine im Verbund mit einer Grundschule, drei mit einer Grund- und einer auslaufenden Werkrealschule, vier mit einer auslaufenden Realschule</t>
    </r>
  </si>
  <si>
    <r>
      <t>1</t>
    </r>
    <r>
      <rPr>
        <sz val="8"/>
        <rFont val="Arial"/>
        <family val="2"/>
      </rPr>
      <t xml:space="preserve"> Ohne Schüler in Sonder-, Vorbereitungsklassen und Kooperationsklassen; 
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Drei im Verbund mit einer Grundschule, eine mit einer Grund- und einer auslaufenden Werkrealschule, drei mit einer auslaufenden Realschule</t>
    </r>
  </si>
  <si>
    <r>
      <t xml:space="preserve">Gemeinschaftsschulen 
(Sekundarstufe I) </t>
    </r>
    <r>
      <rPr>
        <vertAlign val="superscript"/>
        <sz val="8"/>
        <rFont val="Arial"/>
        <family val="2"/>
      </rPr>
      <t>2</t>
    </r>
  </si>
  <si>
    <r>
      <t>Gemeinschaftsschulen 
(Sekundarstufe I)</t>
    </r>
    <r>
      <rPr>
        <vertAlign val="superscript"/>
        <sz val="8"/>
        <rFont val="Arial"/>
        <family val="2"/>
      </rPr>
      <t>2</t>
    </r>
  </si>
  <si>
    <r>
      <t>1</t>
    </r>
    <r>
      <rPr>
        <sz val="8"/>
        <rFont val="Arial"/>
        <family val="2"/>
      </rPr>
      <t xml:space="preserve"> Ohne Schüler in Sonder-, Vorbereitungsklassen und Kooperationsklassen; 
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Drei im Verbund mit einer Grundschule, eine mit einer Grund- und einer auslaufenden Werkrealschule, eine mit einer auslaufenden Realschule</t>
    </r>
  </si>
  <si>
    <t>-</t>
  </si>
  <si>
    <t>8.2.5 Öffentliche allgemeinbildende Schulen, Klassen und Schüler in Stuttgart 2022 nach Stadtbezirken</t>
  </si>
  <si>
    <t>8.2.5 Öffentliche allgemeinbildende Schulen, Klassen und Schüler in Stuttgart 2021 nach Stadtbezirken</t>
  </si>
  <si>
    <t>8.2.5 Öffentliche allgemeinbildende Schulen, Klassen und Schüler in Stuttgart 2020 nach Stadtbezirken</t>
  </si>
  <si>
    <t>8.2.4 Öffentliche allgemeinbildende Schulen, Klassen und Schüler in Stuttgart 2019 nach Stadtbezirken</t>
  </si>
  <si>
    <t>8.2.3 Öffentliche allgemeinbildende Schulen, Klassen und Schüler in Stuttgart 2018 nach Stadtbezirken</t>
  </si>
  <si>
    <t>8.2.5 Öffentliche allgemeinbildende Schulen, Klassen und Schüler in Stuttgart 2023 nach Stadtbezirken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</si>
</sst>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\ ##0__;\-\ #\ ##0__;\-__;\.__"/>
    <numFmt numFmtId="165" formatCode="##\ ##0______;\-\ ##\ ##0______;\-______;\.______"/>
    <numFmt numFmtId="166" formatCode="##\ ##0____;\-\ ##\ ##0____;\-____;\.____"/>
    <numFmt numFmtId="167" formatCode="#\ ###\ ##0__;\-\ #\ ###\ ##0__;\-__"/>
  </numFmts>
  <fonts count="17" x14ac:knownFonts="1">
    <font>
      <sz val="8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u/>
      <sz val="8"/>
      <name val="Arial"/>
      <family val="2"/>
    </font>
    <font>
      <b/>
      <sz val="20"/>
      <name val="Helv"/>
    </font>
    <font>
      <sz val="10"/>
      <name val="Arial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</borders>
  <cellStyleXfs count="21">
    <xf numFmtId="0" fontId="0" fillId="0" borderId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167" fontId="7" fillId="0" borderId="0" applyFill="0" applyBorder="0" applyAlignment="0" applyProtection="0">
      <alignment vertical="center"/>
    </xf>
    <xf numFmtId="167" fontId="7" fillId="0" borderId="0" applyFill="0" applyBorder="0" applyAlignment="0" applyProtection="0">
      <alignment vertical="center"/>
    </xf>
    <xf numFmtId="167" fontId="7" fillId="0" borderId="0" applyFill="0" applyBorder="0" applyAlignment="0" applyProtection="0">
      <alignment vertical="center"/>
    </xf>
    <xf numFmtId="0" fontId="14" fillId="0" borderId="0"/>
    <xf numFmtId="0" fontId="5" fillId="0" borderId="0"/>
    <xf numFmtId="0" fontId="7" fillId="0" borderId="0" applyFill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/>
    <xf numFmtId="0" fontId="15" fillId="0" borderId="0"/>
    <xf numFmtId="0" fontId="4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99">
    <xf numFmtId="0" fontId="0" fillId="0" borderId="0" xfId="0" applyAlignment="1"/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10" fillId="0" borderId="0" xfId="0" applyFont="1" applyAlignment="1"/>
    <xf numFmtId="0" fontId="10" fillId="0" borderId="0" xfId="0" applyFont="1" applyAlignment="1">
      <alignment horizontal="centerContinuous"/>
    </xf>
    <xf numFmtId="165" fontId="8" fillId="0" borderId="0" xfId="4" applyNumberFormat="1" applyFont="1" applyAlignment="1"/>
    <xf numFmtId="166" fontId="8" fillId="0" borderId="0" xfId="4" applyNumberFormat="1" applyFont="1"/>
    <xf numFmtId="165" fontId="8" fillId="0" borderId="0" xfId="0" applyNumberFormat="1" applyFont="1" applyAlignment="1"/>
    <xf numFmtId="166" fontId="8" fillId="0" borderId="0" xfId="4" applyNumberFormat="1" applyFont="1" applyAlignment="1"/>
    <xf numFmtId="0" fontId="10" fillId="0" borderId="0" xfId="0" applyFont="1" applyBorder="1" applyAlignment="1"/>
    <xf numFmtId="0" fontId="10" fillId="0" borderId="0" xfId="0" quotePrefix="1" applyFont="1" applyBorder="1" applyAlignment="1"/>
    <xf numFmtId="0" fontId="11" fillId="0" borderId="0" xfId="0" applyFont="1" applyBorder="1" applyAlignment="1"/>
    <xf numFmtId="0" fontId="10" fillId="0" borderId="3" xfId="0" applyFont="1" applyBorder="1" applyAlignment="1"/>
    <xf numFmtId="0" fontId="10" fillId="0" borderId="4" xfId="0" applyFont="1" applyBorder="1" applyAlignment="1"/>
    <xf numFmtId="0" fontId="10" fillId="0" borderId="5" xfId="0" applyFont="1" applyBorder="1" applyAlignment="1"/>
    <xf numFmtId="0" fontId="10" fillId="0" borderId="2" xfId="0" quotePrefix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0" fillId="0" borderId="2" xfId="0" applyFont="1" applyBorder="1" applyAlignment="1"/>
    <xf numFmtId="0" fontId="11" fillId="0" borderId="2" xfId="0" applyFont="1" applyBorder="1" applyAlignment="1"/>
    <xf numFmtId="0" fontId="10" fillId="0" borderId="2" xfId="0" quotePrefix="1" applyFont="1" applyBorder="1" applyAlignment="1"/>
    <xf numFmtId="0" fontId="11" fillId="0" borderId="2" xfId="0" quotePrefix="1" applyFont="1" applyBorder="1" applyAlignment="1"/>
    <xf numFmtId="0" fontId="10" fillId="0" borderId="6" xfId="0" applyFont="1" applyBorder="1" applyAlignment="1"/>
    <xf numFmtId="0" fontId="10" fillId="0" borderId="7" xfId="0" applyFont="1" applyBorder="1" applyAlignment="1"/>
    <xf numFmtId="0" fontId="10" fillId="0" borderId="4" xfId="0" applyFont="1" applyBorder="1" applyAlignment="1">
      <alignment horizontal="center"/>
    </xf>
    <xf numFmtId="0" fontId="0" fillId="0" borderId="0" xfId="0" applyFont="1" applyAlignment="1">
      <alignment horizontal="centerContinuous"/>
    </xf>
    <xf numFmtId="0" fontId="0" fillId="0" borderId="0" xfId="0" applyFont="1" applyAlignment="1"/>
    <xf numFmtId="0" fontId="11" fillId="0" borderId="0" xfId="0" quotePrefix="1" applyFont="1" applyAlignment="1">
      <alignment horizontal="centerContinuous"/>
    </xf>
    <xf numFmtId="0" fontId="11" fillId="0" borderId="0" xfId="0" applyFont="1" applyAlignment="1"/>
    <xf numFmtId="0" fontId="0" fillId="0" borderId="8" xfId="0" applyFont="1" applyBorder="1" applyAlignment="1"/>
    <xf numFmtId="0" fontId="0" fillId="0" borderId="9" xfId="0" applyFont="1" applyBorder="1" applyAlignment="1">
      <alignment horizontal="centerContinuous"/>
    </xf>
    <xf numFmtId="0" fontId="0" fillId="0" borderId="10" xfId="0" applyFont="1" applyBorder="1" applyAlignment="1">
      <alignment horizontal="centerContinuous"/>
    </xf>
    <xf numFmtId="0" fontId="0" fillId="0" borderId="11" xfId="0" applyFont="1" applyBorder="1" applyAlignment="1">
      <alignment horizontal="centerContinuous"/>
    </xf>
    <xf numFmtId="0" fontId="0" fillId="0" borderId="1" xfId="0" applyFont="1" applyBorder="1" applyAlignment="1">
      <alignment horizontal="left" vertical="center"/>
    </xf>
    <xf numFmtId="0" fontId="0" fillId="0" borderId="12" xfId="0" applyFont="1" applyBorder="1" applyAlignment="1">
      <alignment horizontal="center" vertical="center" wrapText="1"/>
    </xf>
    <xf numFmtId="0" fontId="0" fillId="0" borderId="12" xfId="0" quotePrefix="1" applyFont="1" applyBorder="1" applyAlignment="1">
      <alignment horizontal="center" vertical="center" wrapText="1"/>
    </xf>
    <xf numFmtId="0" fontId="0" fillId="0" borderId="9" xfId="0" quotePrefix="1" applyFont="1" applyBorder="1" applyAlignment="1">
      <alignment horizontal="center" vertical="center" wrapText="1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/>
    <xf numFmtId="0" fontId="0" fillId="0" borderId="1" xfId="0" applyFont="1" applyBorder="1" applyAlignment="1">
      <alignment horizontal="left"/>
    </xf>
    <xf numFmtId="165" fontId="0" fillId="0" borderId="0" xfId="0" applyNumberFormat="1" applyFont="1" applyAlignment="1"/>
    <xf numFmtId="166" fontId="0" fillId="0" borderId="0" xfId="4" applyNumberFormat="1" applyFont="1"/>
    <xf numFmtId="165" fontId="0" fillId="0" borderId="0" xfId="4" applyNumberFormat="1" applyFont="1"/>
    <xf numFmtId="0" fontId="0" fillId="0" borderId="2" xfId="0" applyFont="1" applyBorder="1" applyAlignment="1">
      <alignment horizontal="left"/>
    </xf>
    <xf numFmtId="0" fontId="0" fillId="0" borderId="0" xfId="0" quotePrefix="1" applyFont="1" applyAlignment="1">
      <alignment horizontal="left"/>
    </xf>
    <xf numFmtId="0" fontId="11" fillId="0" borderId="0" xfId="0" applyFont="1" applyAlignment="1">
      <alignment horizontal="centerContinuous"/>
    </xf>
    <xf numFmtId="0" fontId="0" fillId="0" borderId="15" xfId="0" applyFont="1" applyBorder="1" applyAlignment="1">
      <alignment horizontal="left" vertical="center"/>
    </xf>
    <xf numFmtId="166" fontId="0" fillId="0" borderId="0" xfId="4" applyNumberFormat="1" applyFont="1" applyAlignment="1"/>
    <xf numFmtId="165" fontId="0" fillId="0" borderId="0" xfId="4" applyNumberFormat="1" applyFont="1" applyAlignment="1"/>
    <xf numFmtId="165" fontId="0" fillId="0" borderId="0" xfId="4" quotePrefix="1" applyNumberFormat="1" applyFont="1" applyAlignment="1"/>
    <xf numFmtId="165" fontId="0" fillId="0" borderId="0" xfId="0" applyNumberFormat="1" applyFont="1" applyFill="1" applyAlignment="1"/>
    <xf numFmtId="165" fontId="0" fillId="0" borderId="0" xfId="4" applyNumberFormat="1" applyFont="1" applyFill="1" applyAlignment="1"/>
    <xf numFmtId="0" fontId="0" fillId="0" borderId="0" xfId="0" applyFont="1" applyBorder="1" applyAlignment="1"/>
    <xf numFmtId="0" fontId="10" fillId="2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2" borderId="16" xfId="0" applyFont="1" applyFill="1" applyBorder="1" applyAlignment="1">
      <alignment horizontal="centerContinuous" vertical="center"/>
    </xf>
    <xf numFmtId="0" fontId="0" fillId="2" borderId="17" xfId="0" applyFont="1" applyFill="1" applyBorder="1" applyAlignment="1">
      <alignment horizontal="centerContinuous" vertical="center"/>
    </xf>
    <xf numFmtId="0" fontId="0" fillId="2" borderId="18" xfId="0" applyFont="1" applyFill="1" applyBorder="1" applyAlignment="1">
      <alignment horizontal="center" vertical="center"/>
    </xf>
    <xf numFmtId="0" fontId="0" fillId="2" borderId="18" xfId="0" quotePrefix="1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 wrapText="1"/>
    </xf>
    <xf numFmtId="0" fontId="0" fillId="2" borderId="19" xfId="0" quotePrefix="1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left"/>
    </xf>
    <xf numFmtId="0" fontId="0" fillId="2" borderId="21" xfId="0" applyFont="1" applyFill="1" applyBorder="1" applyAlignment="1">
      <alignment horizontal="left"/>
    </xf>
    <xf numFmtId="0" fontId="8" fillId="2" borderId="21" xfId="0" applyFont="1" applyFill="1" applyBorder="1" applyAlignment="1">
      <alignment horizontal="left"/>
    </xf>
    <xf numFmtId="0" fontId="8" fillId="2" borderId="22" xfId="0" applyFont="1" applyFill="1" applyBorder="1" applyAlignment="1">
      <alignment horizontal="left"/>
    </xf>
    <xf numFmtId="165" fontId="8" fillId="0" borderId="0" xfId="4" applyNumberFormat="1" applyFont="1" applyFill="1" applyAlignment="1"/>
    <xf numFmtId="0" fontId="13" fillId="0" borderId="0" xfId="0" applyFont="1" applyBorder="1" applyAlignment="1">
      <alignment horizontal="left" vertical="center"/>
    </xf>
    <xf numFmtId="0" fontId="12" fillId="0" borderId="0" xfId="0" quotePrefix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167" fontId="0" fillId="0" borderId="0" xfId="5" applyFont="1" applyFill="1" applyAlignment="1"/>
    <xf numFmtId="167" fontId="8" fillId="0" borderId="0" xfId="5" applyFont="1" applyFill="1" applyAlignment="1"/>
    <xf numFmtId="0" fontId="0" fillId="2" borderId="16" xfId="0" applyFill="1" applyBorder="1" applyAlignment="1">
      <alignment horizontal="centerContinuous" vertical="center"/>
    </xf>
    <xf numFmtId="0" fontId="6" fillId="2" borderId="0" xfId="0" applyFont="1" applyFill="1" applyBorder="1" applyAlignment="1">
      <alignment horizontal="left" vertical="center"/>
    </xf>
    <xf numFmtId="166" fontId="0" fillId="0" borderId="0" xfId="4" applyNumberFormat="1" applyFont="1" applyFill="1"/>
    <xf numFmtId="164" fontId="0" fillId="0" borderId="0" xfId="0" applyNumberFormat="1" applyFont="1" applyFill="1" applyAlignment="1"/>
    <xf numFmtId="164" fontId="8" fillId="0" borderId="0" xfId="4" applyNumberFormat="1" applyFont="1" applyFill="1" applyAlignment="1"/>
    <xf numFmtId="0" fontId="0" fillId="2" borderId="16" xfId="0" applyFill="1" applyBorder="1" applyAlignment="1">
      <alignment horizontal="centerContinuous" vertical="center" wrapText="1"/>
    </xf>
    <xf numFmtId="164" fontId="8" fillId="0" borderId="0" xfId="0" applyNumberFormat="1" applyFont="1" applyFill="1" applyAlignment="1"/>
    <xf numFmtId="167" fontId="6" fillId="0" borderId="2" xfId="5" applyFont="1" applyBorder="1" applyAlignment="1"/>
    <xf numFmtId="0" fontId="8" fillId="2" borderId="21" xfId="0" applyFont="1" applyFill="1" applyBorder="1" applyAlignment="1">
      <alignment horizontal="left" vertical="top"/>
    </xf>
    <xf numFmtId="164" fontId="8" fillId="0" borderId="0" xfId="0" applyNumberFormat="1" applyFont="1" applyFill="1" applyAlignment="1">
      <alignment vertical="top"/>
    </xf>
    <xf numFmtId="0" fontId="0" fillId="0" borderId="0" xfId="0" applyFont="1" applyAlignment="1">
      <alignment vertical="top"/>
    </xf>
    <xf numFmtId="0" fontId="8" fillId="2" borderId="21" xfId="0" applyFont="1" applyFill="1" applyBorder="1" applyAlignment="1">
      <alignment horizontal="left" vertical="center"/>
    </xf>
    <xf numFmtId="164" fontId="8" fillId="0" borderId="0" xfId="0" applyNumberFormat="1" applyFont="1" applyFill="1" applyAlignment="1">
      <alignment vertical="center"/>
    </xf>
    <xf numFmtId="1" fontId="0" fillId="0" borderId="0" xfId="0" applyNumberFormat="1" applyFont="1" applyAlignment="1"/>
    <xf numFmtId="0" fontId="0" fillId="2" borderId="16" xfId="0" applyFont="1" applyFill="1" applyBorder="1" applyAlignment="1">
      <alignment horizontal="centerContinuous" vertical="center" wrapText="1"/>
    </xf>
    <xf numFmtId="166" fontId="0" fillId="0" borderId="0" xfId="4" applyNumberFormat="1" applyFont="1" applyFill="1" applyAlignment="1">
      <alignment horizontal="right"/>
    </xf>
    <xf numFmtId="0" fontId="0" fillId="0" borderId="0" xfId="0" applyFont="1" applyAlignment="1">
      <alignment horizontal="right"/>
    </xf>
    <xf numFmtId="164" fontId="0" fillId="0" borderId="0" xfId="0" applyNumberFormat="1" applyFont="1" applyFill="1" applyAlignment="1">
      <alignment horizontal="center" vertical="center"/>
    </xf>
    <xf numFmtId="0" fontId="16" fillId="0" borderId="0" xfId="18" applyNumberFormat="1" applyFont="1" applyAlignment="1">
      <alignment horizontal="center" vertical="center"/>
    </xf>
    <xf numFmtId="164" fontId="8" fillId="0" borderId="0" xfId="4" applyNumberFormat="1" applyFont="1" applyFill="1" applyAlignment="1">
      <alignment horizontal="center" vertical="center"/>
    </xf>
    <xf numFmtId="0" fontId="16" fillId="0" borderId="0" xfId="18" applyFont="1" applyAlignment="1">
      <alignment horizontal="center" vertical="center"/>
    </xf>
    <xf numFmtId="164" fontId="8" fillId="0" borderId="0" xfId="0" applyNumberFormat="1" applyFont="1" applyFill="1" applyAlignment="1">
      <alignment horizontal="center" vertical="center"/>
    </xf>
    <xf numFmtId="1" fontId="8" fillId="0" borderId="0" xfId="0" applyNumberFormat="1" applyFont="1" applyAlignment="1"/>
    <xf numFmtId="0" fontId="8" fillId="0" borderId="0" xfId="0" applyFont="1" applyAlignment="1"/>
    <xf numFmtId="0" fontId="0" fillId="2" borderId="21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 vertical="center" wrapText="1"/>
    </xf>
    <xf numFmtId="0" fontId="0" fillId="2" borderId="23" xfId="0" applyFont="1" applyFill="1" applyBorder="1" applyAlignment="1">
      <alignment horizontal="center" vertical="center"/>
    </xf>
  </cellXfs>
  <cellStyles count="21">
    <cellStyle name="Dez 1" xfId="1"/>
    <cellStyle name="Dez 2" xfId="2"/>
    <cellStyle name="Dez 3" xfId="3"/>
    <cellStyle name="Ganz" xfId="4"/>
    <cellStyle name="Prozent 2" xfId="12"/>
    <cellStyle name="Standard" xfId="0" builtinId="0"/>
    <cellStyle name="Standard 10" xfId="19"/>
    <cellStyle name="Standard 11" xfId="20"/>
    <cellStyle name="Standard 2" xfId="5"/>
    <cellStyle name="Standard 3" xfId="6"/>
    <cellStyle name="Standard 4" xfId="7"/>
    <cellStyle name="Standard 5" xfId="9"/>
    <cellStyle name="Standard 5 2" xfId="10"/>
    <cellStyle name="Standard 5 3" xfId="15"/>
    <cellStyle name="Standard 6" xfId="11"/>
    <cellStyle name="Standard 7" xfId="13"/>
    <cellStyle name="Standard 7 2" xfId="16"/>
    <cellStyle name="Standard 8" xfId="14"/>
    <cellStyle name="Standard 8 2" xfId="17"/>
    <cellStyle name="Standard 9" xfId="18"/>
    <cellStyle name="U_1 - Formatvorlage1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028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12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14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717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819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922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024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126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229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331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434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536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638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741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843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946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48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150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253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355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458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5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07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10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workbookViewId="0">
      <selection activeCell="B26" sqref="B26"/>
    </sheetView>
  </sheetViews>
  <sheetFormatPr baseColWidth="10" defaultColWidth="12" defaultRowHeight="12.75" customHeight="1" x14ac:dyDescent="0.25"/>
  <cols>
    <col min="1" max="1" width="2.7109375" style="9" customWidth="1"/>
    <col min="2" max="2" width="104.7109375" style="9" customWidth="1"/>
    <col min="3" max="9" width="12" style="9"/>
    <col min="10" max="10" width="18.28515625" style="9" customWidth="1"/>
    <col min="11" max="16384" width="12" style="9"/>
  </cols>
  <sheetData>
    <row r="1" spans="1:10" ht="12.75" customHeight="1" x14ac:dyDescent="0.25">
      <c r="A1" s="12"/>
      <c r="B1" s="13"/>
    </row>
    <row r="2" spans="1:10" ht="12.75" customHeight="1" x14ac:dyDescent="0.25">
      <c r="A2" s="14"/>
      <c r="B2" s="15" t="s">
        <v>53</v>
      </c>
    </row>
    <row r="3" spans="1:10" ht="12.75" customHeight="1" x14ac:dyDescent="0.25">
      <c r="A3" s="14"/>
      <c r="B3" s="16"/>
    </row>
    <row r="4" spans="1:10" ht="12.75" customHeight="1" x14ac:dyDescent="0.25">
      <c r="A4" s="12"/>
      <c r="B4" s="24"/>
    </row>
    <row r="5" spans="1:10" ht="12.75" customHeight="1" x14ac:dyDescent="0.25">
      <c r="A5" s="14"/>
      <c r="B5" s="17" t="s">
        <v>77</v>
      </c>
      <c r="C5" s="11"/>
      <c r="D5" s="11"/>
      <c r="E5" s="11"/>
      <c r="F5" s="11"/>
      <c r="G5" s="11"/>
      <c r="H5" s="11"/>
      <c r="I5" s="11"/>
      <c r="J5" s="11"/>
    </row>
    <row r="6" spans="1:10" ht="12.75" customHeight="1" x14ac:dyDescent="0.25">
      <c r="A6" s="14"/>
      <c r="B6" s="17" t="s">
        <v>0</v>
      </c>
    </row>
    <row r="7" spans="1:10" ht="12.75" customHeight="1" x14ac:dyDescent="0.25">
      <c r="A7" s="22"/>
      <c r="B7" s="23"/>
    </row>
    <row r="8" spans="1:10" ht="12.75" customHeight="1" x14ac:dyDescent="0.25">
      <c r="A8" s="14"/>
      <c r="B8" s="18"/>
    </row>
    <row r="9" spans="1:10" ht="12.75" customHeight="1" x14ac:dyDescent="0.25">
      <c r="A9" s="14"/>
      <c r="B9" s="19" t="s">
        <v>43</v>
      </c>
    </row>
    <row r="10" spans="1:10" ht="12.75" customHeight="1" x14ac:dyDescent="0.25">
      <c r="A10" s="14"/>
      <c r="B10" s="18"/>
    </row>
    <row r="11" spans="1:10" ht="12.75" customHeight="1" x14ac:dyDescent="0.25">
      <c r="A11" s="14"/>
      <c r="B11" s="18" t="s">
        <v>56</v>
      </c>
    </row>
    <row r="12" spans="1:10" ht="12.75" customHeight="1" x14ac:dyDescent="0.25">
      <c r="A12" s="14"/>
      <c r="B12" s="18"/>
    </row>
    <row r="13" spans="1:10" ht="12.75" customHeight="1" x14ac:dyDescent="0.25">
      <c r="A13" s="14"/>
      <c r="B13" s="18" t="s">
        <v>44</v>
      </c>
    </row>
    <row r="14" spans="1:10" ht="12.75" customHeight="1" x14ac:dyDescent="0.25">
      <c r="A14" s="14"/>
      <c r="B14" s="18" t="s">
        <v>45</v>
      </c>
    </row>
    <row r="15" spans="1:10" ht="12.75" customHeight="1" x14ac:dyDescent="0.25">
      <c r="A15" s="14"/>
      <c r="B15" s="18"/>
    </row>
    <row r="16" spans="1:10" ht="12.75" customHeight="1" x14ac:dyDescent="0.25">
      <c r="A16" s="12"/>
      <c r="B16" s="13"/>
    </row>
    <row r="17" spans="1:2" ht="12.75" customHeight="1" x14ac:dyDescent="0.25">
      <c r="A17" s="14"/>
      <c r="B17" s="19" t="s">
        <v>46</v>
      </c>
    </row>
    <row r="18" spans="1:2" ht="12.75" customHeight="1" x14ac:dyDescent="0.25">
      <c r="A18" s="14"/>
      <c r="B18" s="18"/>
    </row>
    <row r="19" spans="1:2" ht="12.75" customHeight="1" x14ac:dyDescent="0.25">
      <c r="A19" s="14"/>
      <c r="B19" s="18" t="s">
        <v>47</v>
      </c>
    </row>
    <row r="20" spans="1:2" ht="12.75" customHeight="1" x14ac:dyDescent="0.25">
      <c r="A20" s="14"/>
      <c r="B20" s="20" t="s">
        <v>48</v>
      </c>
    </row>
    <row r="21" spans="1:2" ht="12.75" customHeight="1" x14ac:dyDescent="0.25">
      <c r="A21" s="22"/>
      <c r="B21" s="23"/>
    </row>
    <row r="22" spans="1:2" ht="12.75" customHeight="1" x14ac:dyDescent="0.25">
      <c r="A22" s="14"/>
      <c r="B22" s="18"/>
    </row>
    <row r="23" spans="1:2" ht="12.75" customHeight="1" x14ac:dyDescent="0.25">
      <c r="A23" s="14"/>
      <c r="B23" s="19" t="s">
        <v>49</v>
      </c>
    </row>
    <row r="24" spans="1:2" ht="12.75" customHeight="1" x14ac:dyDescent="0.25">
      <c r="A24" s="14"/>
      <c r="B24" s="18"/>
    </row>
    <row r="25" spans="1:2" ht="12.75" customHeight="1" x14ac:dyDescent="0.25">
      <c r="A25" s="14"/>
      <c r="B25" s="18" t="s">
        <v>50</v>
      </c>
    </row>
    <row r="26" spans="1:2" ht="12.75" customHeight="1" x14ac:dyDescent="0.25">
      <c r="A26" s="14"/>
      <c r="B26" s="78" t="s">
        <v>78</v>
      </c>
    </row>
    <row r="27" spans="1:2" ht="12.75" customHeight="1" x14ac:dyDescent="0.25">
      <c r="A27" s="14"/>
      <c r="B27" s="18"/>
    </row>
    <row r="28" spans="1:2" ht="12.75" customHeight="1" x14ac:dyDescent="0.25">
      <c r="A28" s="12"/>
      <c r="B28" s="13"/>
    </row>
    <row r="29" spans="1:2" ht="12.75" customHeight="1" x14ac:dyDescent="0.25">
      <c r="A29" s="14"/>
      <c r="B29" s="21" t="s">
        <v>51</v>
      </c>
    </row>
    <row r="30" spans="1:2" ht="12.75" customHeight="1" x14ac:dyDescent="0.25">
      <c r="A30" s="14"/>
      <c r="B30" s="18"/>
    </row>
    <row r="31" spans="1:2" ht="12.75" customHeight="1" x14ac:dyDescent="0.25">
      <c r="A31" s="14"/>
      <c r="B31" s="20" t="s">
        <v>52</v>
      </c>
    </row>
    <row r="32" spans="1:2" ht="12.75" customHeight="1" x14ac:dyDescent="0.25">
      <c r="A32" s="22"/>
      <c r="B32" s="23"/>
    </row>
    <row r="33" spans="1:2" ht="12.75" customHeight="1" x14ac:dyDescent="0.25">
      <c r="A33" s="14"/>
      <c r="B33" s="18"/>
    </row>
    <row r="34" spans="1:2" ht="12.75" customHeight="1" x14ac:dyDescent="0.25">
      <c r="A34" s="14"/>
      <c r="B34" s="19" t="s">
        <v>54</v>
      </c>
    </row>
    <row r="35" spans="1:2" ht="12.75" customHeight="1" x14ac:dyDescent="0.25">
      <c r="A35" s="14"/>
      <c r="B35" s="18"/>
    </row>
    <row r="36" spans="1:2" ht="12.75" customHeight="1" x14ac:dyDescent="0.25">
      <c r="A36" s="14"/>
      <c r="B36" s="18" t="s">
        <v>55</v>
      </c>
    </row>
    <row r="37" spans="1:2" ht="12.75" customHeight="1" x14ac:dyDescent="0.25">
      <c r="A37" s="22"/>
      <c r="B37" s="23"/>
    </row>
    <row r="38" spans="1:2" ht="12.75" customHeight="1" x14ac:dyDescent="0.25">
      <c r="B38" s="10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workbookViewId="0">
      <selection activeCell="K5" sqref="K5"/>
    </sheetView>
  </sheetViews>
  <sheetFormatPr baseColWidth="10" defaultColWidth="12" defaultRowHeight="12.75" customHeight="1" x14ac:dyDescent="0.2"/>
  <cols>
    <col min="1" max="1" width="21.7109375" style="26" customWidth="1"/>
    <col min="2" max="2" width="5.7109375" style="26" customWidth="1"/>
    <col min="3" max="3" width="7.7109375" style="26" customWidth="1"/>
    <col min="4" max="4" width="9.7109375" style="26" customWidth="1"/>
    <col min="5" max="5" width="5.7109375" style="26" customWidth="1"/>
    <col min="6" max="6" width="7.7109375" style="26" customWidth="1"/>
    <col min="7" max="7" width="9.7109375" style="26" customWidth="1"/>
    <col min="8" max="8" width="5.7109375" style="26" customWidth="1"/>
    <col min="9" max="9" width="7.7109375" style="26" customWidth="1"/>
    <col min="10" max="10" width="9.7109375" style="26" customWidth="1"/>
    <col min="11" max="11" width="5.7109375" style="26" customWidth="1"/>
    <col min="12" max="12" width="7.7109375" style="26" customWidth="1"/>
    <col min="13" max="13" width="9.7109375" style="26" customWidth="1"/>
    <col min="14" max="16384" width="12" style="26"/>
  </cols>
  <sheetData>
    <row r="1" spans="1:13" ht="12.75" customHeight="1" x14ac:dyDescent="0.25">
      <c r="A1" s="4" t="s">
        <v>61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3" spans="1:13" ht="26.25" customHeight="1" x14ac:dyDescent="0.2">
      <c r="A3" s="72" t="s">
        <v>89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3" ht="12.75" customHeight="1" x14ac:dyDescent="0.25">
      <c r="A4" s="11"/>
    </row>
    <row r="5" spans="1:13" ht="21" customHeight="1" thickBot="1" x14ac:dyDescent="0.25">
      <c r="A5" s="95" t="s">
        <v>69</v>
      </c>
      <c r="B5" s="76" t="s">
        <v>71</v>
      </c>
      <c r="C5" s="55"/>
      <c r="D5" s="55"/>
      <c r="E5" s="71" t="s">
        <v>3</v>
      </c>
      <c r="F5" s="55"/>
      <c r="G5" s="55"/>
      <c r="H5" s="55" t="s">
        <v>4</v>
      </c>
      <c r="I5" s="55"/>
      <c r="J5" s="56"/>
      <c r="K5" s="85" t="s">
        <v>93</v>
      </c>
      <c r="L5" s="55"/>
      <c r="M5" s="56"/>
    </row>
    <row r="6" spans="1:13" ht="38.25" customHeight="1" thickBot="1" x14ac:dyDescent="0.25">
      <c r="A6" s="96"/>
      <c r="B6" s="57" t="s">
        <v>68</v>
      </c>
      <c r="C6" s="57" t="s">
        <v>7</v>
      </c>
      <c r="D6" s="58" t="s">
        <v>8</v>
      </c>
      <c r="E6" s="57" t="s">
        <v>68</v>
      </c>
      <c r="F6" s="57" t="s">
        <v>7</v>
      </c>
      <c r="G6" s="58" t="s">
        <v>8</v>
      </c>
      <c r="H6" s="57" t="s">
        <v>68</v>
      </c>
      <c r="I6" s="59" t="s">
        <v>7</v>
      </c>
      <c r="J6" s="60" t="s">
        <v>8</v>
      </c>
      <c r="K6" s="57" t="s">
        <v>68</v>
      </c>
      <c r="L6" s="59" t="s">
        <v>7</v>
      </c>
      <c r="M6" s="60" t="s">
        <v>8</v>
      </c>
    </row>
    <row r="7" spans="1:13" ht="12.75" customHeight="1" x14ac:dyDescent="0.2">
      <c r="A7" s="61"/>
      <c r="B7" s="50"/>
      <c r="C7" s="41"/>
      <c r="D7" s="41"/>
      <c r="H7" s="52"/>
      <c r="I7" s="52"/>
      <c r="J7" s="52"/>
      <c r="K7" s="52"/>
      <c r="L7" s="52"/>
      <c r="M7" s="52"/>
    </row>
    <row r="8" spans="1:13" ht="12.75" customHeight="1" x14ac:dyDescent="0.2">
      <c r="A8" s="62" t="s">
        <v>10</v>
      </c>
      <c r="B8" s="74">
        <v>1</v>
      </c>
      <c r="C8" s="74">
        <v>8</v>
      </c>
      <c r="D8" s="74">
        <v>181</v>
      </c>
      <c r="E8" s="74">
        <v>0</v>
      </c>
      <c r="F8" s="74">
        <v>0</v>
      </c>
      <c r="G8" s="74">
        <v>0</v>
      </c>
      <c r="H8" s="74">
        <v>1</v>
      </c>
      <c r="I8" s="74">
        <v>28</v>
      </c>
      <c r="J8" s="74">
        <v>591</v>
      </c>
      <c r="K8" s="74">
        <v>0</v>
      </c>
      <c r="L8" s="74">
        <v>0</v>
      </c>
      <c r="M8" s="74">
        <v>0</v>
      </c>
    </row>
    <row r="9" spans="1:13" ht="12.75" customHeight="1" x14ac:dyDescent="0.2">
      <c r="A9" s="62" t="s">
        <v>11</v>
      </c>
      <c r="B9" s="74">
        <v>4</v>
      </c>
      <c r="C9" s="74">
        <v>55</v>
      </c>
      <c r="D9" s="74">
        <v>1213</v>
      </c>
      <c r="E9" s="74">
        <v>1</v>
      </c>
      <c r="F9" s="74">
        <v>15</v>
      </c>
      <c r="G9" s="74">
        <v>374</v>
      </c>
      <c r="H9" s="74">
        <v>2</v>
      </c>
      <c r="I9" s="74">
        <v>46</v>
      </c>
      <c r="J9" s="74">
        <v>990</v>
      </c>
      <c r="K9" s="74">
        <v>0</v>
      </c>
      <c r="L9" s="74">
        <v>0</v>
      </c>
      <c r="M9" s="74">
        <v>0</v>
      </c>
    </row>
    <row r="10" spans="1:13" ht="12.75" customHeight="1" x14ac:dyDescent="0.2">
      <c r="A10" s="62" t="s">
        <v>12</v>
      </c>
      <c r="B10" s="74">
        <v>6</v>
      </c>
      <c r="C10" s="74">
        <v>79</v>
      </c>
      <c r="D10" s="74">
        <v>1613</v>
      </c>
      <c r="E10" s="74">
        <v>2</v>
      </c>
      <c r="F10" s="74">
        <v>24</v>
      </c>
      <c r="G10" s="74">
        <v>506</v>
      </c>
      <c r="H10" s="74">
        <v>2</v>
      </c>
      <c r="I10" s="74">
        <v>50</v>
      </c>
      <c r="J10" s="74">
        <v>1128</v>
      </c>
      <c r="K10" s="74">
        <v>0</v>
      </c>
      <c r="L10" s="74">
        <v>0</v>
      </c>
      <c r="M10" s="74">
        <v>0</v>
      </c>
    </row>
    <row r="11" spans="1:13" ht="12.75" customHeight="1" x14ac:dyDescent="0.2">
      <c r="A11" s="62" t="s">
        <v>13</v>
      </c>
      <c r="B11" s="74">
        <v>5</v>
      </c>
      <c r="C11" s="74">
        <v>57</v>
      </c>
      <c r="D11" s="74">
        <v>1183</v>
      </c>
      <c r="E11" s="74">
        <v>1</v>
      </c>
      <c r="F11" s="74">
        <v>15</v>
      </c>
      <c r="G11" s="74">
        <v>382</v>
      </c>
      <c r="H11" s="74">
        <v>2</v>
      </c>
      <c r="I11" s="74">
        <v>47</v>
      </c>
      <c r="J11" s="74">
        <v>1075</v>
      </c>
      <c r="K11" s="74">
        <v>1</v>
      </c>
      <c r="L11" s="74">
        <v>4</v>
      </c>
      <c r="M11" s="74">
        <v>105</v>
      </c>
    </row>
    <row r="12" spans="1:13" ht="12.75" customHeight="1" x14ac:dyDescent="0.2">
      <c r="A12" s="62" t="s">
        <v>14</v>
      </c>
      <c r="B12" s="74">
        <v>3</v>
      </c>
      <c r="C12" s="74">
        <v>45</v>
      </c>
      <c r="D12" s="74">
        <v>961</v>
      </c>
      <c r="E12" s="74">
        <v>2</v>
      </c>
      <c r="F12" s="74">
        <v>29</v>
      </c>
      <c r="G12" s="74">
        <v>664</v>
      </c>
      <c r="H12" s="74">
        <v>3</v>
      </c>
      <c r="I12" s="74">
        <v>71</v>
      </c>
      <c r="J12" s="74">
        <v>1651</v>
      </c>
      <c r="K12" s="74">
        <v>0</v>
      </c>
      <c r="L12" s="74">
        <v>0</v>
      </c>
      <c r="M12" s="74">
        <v>0</v>
      </c>
    </row>
    <row r="13" spans="1:13" ht="17.100000000000001" customHeight="1" x14ac:dyDescent="0.2">
      <c r="A13" s="63" t="s">
        <v>15</v>
      </c>
      <c r="B13" s="77">
        <f>SUM(B8:B12)</f>
        <v>19</v>
      </c>
      <c r="C13" s="77">
        <f t="shared" ref="C13:M13" si="0">SUM(C8:C12)</f>
        <v>244</v>
      </c>
      <c r="D13" s="77">
        <f t="shared" si="0"/>
        <v>5151</v>
      </c>
      <c r="E13" s="77">
        <f t="shared" si="0"/>
        <v>6</v>
      </c>
      <c r="F13" s="77">
        <f t="shared" si="0"/>
        <v>83</v>
      </c>
      <c r="G13" s="77">
        <f t="shared" si="0"/>
        <v>1926</v>
      </c>
      <c r="H13" s="77">
        <f t="shared" si="0"/>
        <v>10</v>
      </c>
      <c r="I13" s="77">
        <f t="shared" si="0"/>
        <v>242</v>
      </c>
      <c r="J13" s="77">
        <f t="shared" si="0"/>
        <v>5435</v>
      </c>
      <c r="K13" s="77">
        <f t="shared" si="0"/>
        <v>1</v>
      </c>
      <c r="L13" s="77">
        <f t="shared" si="0"/>
        <v>4</v>
      </c>
      <c r="M13" s="77">
        <f t="shared" si="0"/>
        <v>105</v>
      </c>
    </row>
    <row r="14" spans="1:13" ht="12.75" customHeight="1" x14ac:dyDescent="0.2">
      <c r="A14" s="62" t="s">
        <v>16</v>
      </c>
      <c r="B14" s="74">
        <v>8</v>
      </c>
      <c r="C14" s="74">
        <v>129</v>
      </c>
      <c r="D14" s="74">
        <v>2818</v>
      </c>
      <c r="E14" s="74">
        <v>2</v>
      </c>
      <c r="F14" s="74">
        <v>36</v>
      </c>
      <c r="G14" s="74">
        <v>902</v>
      </c>
      <c r="H14" s="74">
        <v>3</v>
      </c>
      <c r="I14" s="74">
        <v>76</v>
      </c>
      <c r="J14" s="74">
        <v>1671</v>
      </c>
      <c r="K14" s="74">
        <v>1</v>
      </c>
      <c r="L14" s="74">
        <v>5</v>
      </c>
      <c r="M14" s="74">
        <v>122</v>
      </c>
    </row>
    <row r="15" spans="1:13" ht="12.75" customHeight="1" x14ac:dyDescent="0.2">
      <c r="A15" s="62" t="s">
        <v>17</v>
      </c>
      <c r="B15" s="74">
        <v>1</v>
      </c>
      <c r="C15" s="74">
        <v>12</v>
      </c>
      <c r="D15" s="74">
        <v>258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</row>
    <row r="16" spans="1:13" ht="12.75" customHeight="1" x14ac:dyDescent="0.2">
      <c r="A16" s="62" t="s">
        <v>18</v>
      </c>
      <c r="B16" s="74">
        <v>2</v>
      </c>
      <c r="C16" s="74">
        <v>17</v>
      </c>
      <c r="D16" s="74">
        <v>395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</row>
    <row r="17" spans="1:13" ht="12.75" customHeight="1" x14ac:dyDescent="0.2">
      <c r="A17" s="62" t="s">
        <v>19</v>
      </c>
      <c r="B17" s="74">
        <v>2</v>
      </c>
      <c r="C17" s="74">
        <v>25</v>
      </c>
      <c r="D17" s="74">
        <v>566</v>
      </c>
      <c r="E17" s="74">
        <v>1</v>
      </c>
      <c r="F17" s="74">
        <v>17</v>
      </c>
      <c r="G17" s="74">
        <v>464</v>
      </c>
      <c r="H17" s="74">
        <v>1</v>
      </c>
      <c r="I17" s="74">
        <v>26</v>
      </c>
      <c r="J17" s="74">
        <v>631</v>
      </c>
      <c r="K17" s="74">
        <v>0</v>
      </c>
      <c r="L17" s="74">
        <v>0</v>
      </c>
      <c r="M17" s="74">
        <v>0</v>
      </c>
    </row>
    <row r="18" spans="1:13" ht="12.75" customHeight="1" x14ac:dyDescent="0.2">
      <c r="A18" s="62" t="s">
        <v>20</v>
      </c>
      <c r="B18" s="74">
        <v>4</v>
      </c>
      <c r="C18" s="74">
        <f>38+12</f>
        <v>50</v>
      </c>
      <c r="D18" s="74">
        <f>851+259</f>
        <v>1110</v>
      </c>
      <c r="E18" s="74">
        <v>1</v>
      </c>
      <c r="F18" s="74">
        <v>13</v>
      </c>
      <c r="G18" s="74">
        <v>362</v>
      </c>
      <c r="H18" s="74">
        <v>2</v>
      </c>
      <c r="I18" s="74">
        <v>51</v>
      </c>
      <c r="J18" s="74">
        <v>1220</v>
      </c>
      <c r="K18" s="74">
        <v>0</v>
      </c>
      <c r="L18" s="74">
        <v>0</v>
      </c>
      <c r="M18" s="74">
        <v>0</v>
      </c>
    </row>
    <row r="19" spans="1:13" ht="12.75" customHeight="1" x14ac:dyDescent="0.2">
      <c r="A19" s="62" t="s">
        <v>21</v>
      </c>
      <c r="B19" s="74">
        <v>2</v>
      </c>
      <c r="C19" s="74">
        <v>22</v>
      </c>
      <c r="D19" s="74">
        <v>421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</row>
    <row r="20" spans="1:13" ht="12.75" customHeight="1" x14ac:dyDescent="0.2">
      <c r="A20" s="62" t="s">
        <v>22</v>
      </c>
      <c r="B20" s="74">
        <v>3</v>
      </c>
      <c r="C20" s="74">
        <v>36</v>
      </c>
      <c r="D20" s="74">
        <v>794</v>
      </c>
      <c r="E20" s="74">
        <v>1</v>
      </c>
      <c r="F20" s="74">
        <v>12</v>
      </c>
      <c r="G20" s="74">
        <v>301</v>
      </c>
      <c r="H20" s="74">
        <v>1</v>
      </c>
      <c r="I20" s="74">
        <v>27</v>
      </c>
      <c r="J20" s="74">
        <v>622</v>
      </c>
      <c r="K20" s="74">
        <v>1</v>
      </c>
      <c r="L20" s="74">
        <v>6</v>
      </c>
      <c r="M20" s="74">
        <v>164</v>
      </c>
    </row>
    <row r="21" spans="1:13" ht="12.75" customHeight="1" x14ac:dyDescent="0.2">
      <c r="A21" s="62" t="s">
        <v>23</v>
      </c>
      <c r="B21" s="74">
        <v>6</v>
      </c>
      <c r="C21" s="74">
        <v>51</v>
      </c>
      <c r="D21" s="74">
        <v>1015</v>
      </c>
      <c r="E21" s="74">
        <v>2</v>
      </c>
      <c r="F21" s="74">
        <v>34</v>
      </c>
      <c r="G21" s="74">
        <v>861</v>
      </c>
      <c r="H21" s="74">
        <v>2</v>
      </c>
      <c r="I21" s="74">
        <v>52</v>
      </c>
      <c r="J21" s="74">
        <v>1201</v>
      </c>
      <c r="K21" s="74">
        <v>0</v>
      </c>
      <c r="L21" s="74">
        <v>0</v>
      </c>
      <c r="M21" s="74">
        <v>0</v>
      </c>
    </row>
    <row r="22" spans="1:13" ht="12.75" customHeight="1" x14ac:dyDescent="0.2">
      <c r="A22" s="62" t="s">
        <v>24</v>
      </c>
      <c r="B22" s="74">
        <v>1</v>
      </c>
      <c r="C22" s="74">
        <v>14</v>
      </c>
      <c r="D22" s="74">
        <v>287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1</v>
      </c>
      <c r="L22" s="74">
        <v>7</v>
      </c>
      <c r="M22" s="74">
        <v>170</v>
      </c>
    </row>
    <row r="23" spans="1:13" ht="12.75" customHeight="1" x14ac:dyDescent="0.2">
      <c r="A23" s="62" t="s">
        <v>25</v>
      </c>
      <c r="B23" s="74">
        <v>2</v>
      </c>
      <c r="C23" s="74">
        <v>15</v>
      </c>
      <c r="D23" s="74">
        <v>308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</row>
    <row r="24" spans="1:13" ht="12.75" customHeight="1" x14ac:dyDescent="0.2">
      <c r="A24" s="62" t="s">
        <v>26</v>
      </c>
      <c r="B24" s="74">
        <v>1</v>
      </c>
      <c r="C24" s="74">
        <v>19</v>
      </c>
      <c r="D24" s="74">
        <v>409</v>
      </c>
      <c r="E24" s="74">
        <v>0</v>
      </c>
      <c r="F24" s="74">
        <v>0</v>
      </c>
      <c r="G24" s="74">
        <v>0</v>
      </c>
      <c r="H24" s="74">
        <v>1</v>
      </c>
      <c r="I24" s="74">
        <v>22</v>
      </c>
      <c r="J24" s="74">
        <v>487</v>
      </c>
      <c r="K24" s="74">
        <v>1</v>
      </c>
      <c r="L24" s="74">
        <v>4</v>
      </c>
      <c r="M24" s="74">
        <v>96</v>
      </c>
    </row>
    <row r="25" spans="1:13" ht="12.75" customHeight="1" x14ac:dyDescent="0.2">
      <c r="A25" s="62" t="s">
        <v>27</v>
      </c>
      <c r="B25" s="74">
        <v>3</v>
      </c>
      <c r="C25" s="74">
        <v>48</v>
      </c>
      <c r="D25" s="74">
        <v>1023</v>
      </c>
      <c r="E25" s="74">
        <v>1</v>
      </c>
      <c r="F25" s="74">
        <v>15</v>
      </c>
      <c r="G25" s="74">
        <v>324</v>
      </c>
      <c r="H25" s="74">
        <v>1</v>
      </c>
      <c r="I25" s="74">
        <v>38</v>
      </c>
      <c r="J25" s="74">
        <v>921</v>
      </c>
      <c r="K25" s="74">
        <v>0</v>
      </c>
      <c r="L25" s="74">
        <v>0</v>
      </c>
      <c r="M25" s="74">
        <v>0</v>
      </c>
    </row>
    <row r="26" spans="1:13" ht="12.75" customHeight="1" x14ac:dyDescent="0.2">
      <c r="A26" s="62" t="s">
        <v>28</v>
      </c>
      <c r="B26" s="74">
        <v>1</v>
      </c>
      <c r="C26" s="74">
        <v>17</v>
      </c>
      <c r="D26" s="74">
        <v>366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</row>
    <row r="27" spans="1:13" ht="12.75" customHeight="1" x14ac:dyDescent="0.2">
      <c r="A27" s="62" t="s">
        <v>29</v>
      </c>
      <c r="B27" s="74">
        <v>2</v>
      </c>
      <c r="C27" s="74">
        <v>25</v>
      </c>
      <c r="D27" s="74">
        <v>524</v>
      </c>
      <c r="E27" s="74">
        <v>1</v>
      </c>
      <c r="F27" s="74">
        <v>24</v>
      </c>
      <c r="G27" s="74">
        <v>624</v>
      </c>
      <c r="H27" s="74">
        <v>1</v>
      </c>
      <c r="I27" s="74">
        <v>34</v>
      </c>
      <c r="J27" s="74">
        <v>809</v>
      </c>
      <c r="K27" s="74">
        <v>0</v>
      </c>
      <c r="L27" s="74">
        <v>0</v>
      </c>
      <c r="M27" s="74">
        <v>0</v>
      </c>
    </row>
    <row r="28" spans="1:13" ht="12.75" customHeight="1" x14ac:dyDescent="0.2">
      <c r="A28" s="62" t="s">
        <v>30</v>
      </c>
      <c r="B28" s="74">
        <v>5</v>
      </c>
      <c r="C28" s="74">
        <v>72</v>
      </c>
      <c r="D28" s="74">
        <v>1530</v>
      </c>
      <c r="E28" s="74">
        <v>1</v>
      </c>
      <c r="F28" s="74">
        <v>24</v>
      </c>
      <c r="G28" s="74">
        <v>650</v>
      </c>
      <c r="H28" s="74">
        <v>2</v>
      </c>
      <c r="I28" s="74">
        <v>63</v>
      </c>
      <c r="J28" s="74">
        <v>1464</v>
      </c>
      <c r="K28" s="74">
        <v>0</v>
      </c>
      <c r="L28" s="74">
        <v>0</v>
      </c>
      <c r="M28" s="74">
        <v>0</v>
      </c>
    </row>
    <row r="29" spans="1:13" ht="12.75" customHeight="1" x14ac:dyDescent="0.2">
      <c r="A29" s="62" t="s">
        <v>31</v>
      </c>
      <c r="B29" s="74">
        <v>1</v>
      </c>
      <c r="C29" s="74">
        <v>20</v>
      </c>
      <c r="D29" s="74">
        <v>434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 s="74">
        <v>0</v>
      </c>
    </row>
    <row r="30" spans="1:13" ht="12.75" customHeight="1" x14ac:dyDescent="0.2">
      <c r="A30" s="62" t="s">
        <v>32</v>
      </c>
      <c r="B30" s="74">
        <v>5</v>
      </c>
      <c r="C30" s="74">
        <v>66</v>
      </c>
      <c r="D30" s="74">
        <v>1398</v>
      </c>
      <c r="E30" s="74">
        <v>1</v>
      </c>
      <c r="F30" s="74">
        <v>16</v>
      </c>
      <c r="G30" s="74">
        <v>375</v>
      </c>
      <c r="H30" s="74">
        <v>1</v>
      </c>
      <c r="I30" s="74">
        <v>26</v>
      </c>
      <c r="J30" s="74">
        <v>605</v>
      </c>
      <c r="K30" s="74">
        <v>1</v>
      </c>
      <c r="L30" s="74">
        <v>3</v>
      </c>
      <c r="M30" s="74">
        <v>71</v>
      </c>
    </row>
    <row r="31" spans="1:13" ht="12.75" customHeight="1" x14ac:dyDescent="0.2">
      <c r="A31" s="62" t="s">
        <v>33</v>
      </c>
      <c r="B31" s="74">
        <v>6</v>
      </c>
      <c r="C31" s="74">
        <v>76</v>
      </c>
      <c r="D31" s="74">
        <v>1720</v>
      </c>
      <c r="E31" s="74">
        <v>2</v>
      </c>
      <c r="F31" s="74">
        <v>30</v>
      </c>
      <c r="G31" s="74">
        <v>721</v>
      </c>
      <c r="H31" s="74">
        <v>1</v>
      </c>
      <c r="I31" s="74">
        <v>34</v>
      </c>
      <c r="J31" s="74">
        <v>775</v>
      </c>
      <c r="K31" s="74">
        <v>0</v>
      </c>
      <c r="L31" s="74">
        <v>0</v>
      </c>
      <c r="M31" s="74">
        <v>0</v>
      </c>
    </row>
    <row r="32" spans="1:13" ht="17.100000000000001" customHeight="1" x14ac:dyDescent="0.2">
      <c r="A32" s="63" t="s">
        <v>34</v>
      </c>
      <c r="B32" s="77">
        <f>SUM(B14:B31)</f>
        <v>55</v>
      </c>
      <c r="C32" s="77">
        <f t="shared" ref="C32:M32" si="1">SUM(C14:C31)</f>
        <v>714</v>
      </c>
      <c r="D32" s="77">
        <f t="shared" si="1"/>
        <v>15376</v>
      </c>
      <c r="E32" s="77">
        <f t="shared" si="1"/>
        <v>13</v>
      </c>
      <c r="F32" s="77">
        <f t="shared" si="1"/>
        <v>221</v>
      </c>
      <c r="G32" s="77">
        <f t="shared" si="1"/>
        <v>5584</v>
      </c>
      <c r="H32" s="77">
        <f t="shared" si="1"/>
        <v>16</v>
      </c>
      <c r="I32" s="77">
        <f t="shared" si="1"/>
        <v>449</v>
      </c>
      <c r="J32" s="77">
        <f t="shared" si="1"/>
        <v>10406</v>
      </c>
      <c r="K32" s="77">
        <f t="shared" si="1"/>
        <v>5</v>
      </c>
      <c r="L32" s="77">
        <f t="shared" si="1"/>
        <v>25</v>
      </c>
      <c r="M32" s="77">
        <f t="shared" si="1"/>
        <v>623</v>
      </c>
    </row>
    <row r="33" spans="1:13" ht="17.100000000000001" customHeight="1" thickBot="1" x14ac:dyDescent="0.25">
      <c r="A33" s="64" t="s">
        <v>35</v>
      </c>
      <c r="B33" s="75">
        <f>+B13+B32</f>
        <v>74</v>
      </c>
      <c r="C33" s="75">
        <f t="shared" ref="C33:M33" si="2">+C13+C32</f>
        <v>958</v>
      </c>
      <c r="D33" s="75">
        <f t="shared" si="2"/>
        <v>20527</v>
      </c>
      <c r="E33" s="75">
        <f t="shared" si="2"/>
        <v>19</v>
      </c>
      <c r="F33" s="75">
        <f t="shared" si="2"/>
        <v>304</v>
      </c>
      <c r="G33" s="75">
        <f t="shared" si="2"/>
        <v>7510</v>
      </c>
      <c r="H33" s="75">
        <f t="shared" si="2"/>
        <v>26</v>
      </c>
      <c r="I33" s="75">
        <f t="shared" si="2"/>
        <v>691</v>
      </c>
      <c r="J33" s="75">
        <f t="shared" si="2"/>
        <v>15841</v>
      </c>
      <c r="K33" s="75">
        <f t="shared" si="2"/>
        <v>6</v>
      </c>
      <c r="L33" s="75">
        <f t="shared" si="2"/>
        <v>29</v>
      </c>
      <c r="M33" s="75">
        <f t="shared" si="2"/>
        <v>728</v>
      </c>
    </row>
    <row r="34" spans="1:13" ht="11.85" customHeight="1" x14ac:dyDescent="0.2">
      <c r="A34" s="66" t="s">
        <v>59</v>
      </c>
      <c r="B34" s="54"/>
    </row>
    <row r="35" spans="1:13" ht="22.2" customHeight="1" x14ac:dyDescent="0.2">
      <c r="A35" s="97" t="s">
        <v>74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</row>
    <row r="36" spans="1:13" ht="6" customHeight="1" x14ac:dyDescent="0.2">
      <c r="B36" s="54"/>
      <c r="C36" s="54"/>
      <c r="D36" s="54"/>
      <c r="E36" s="54"/>
      <c r="F36" s="54"/>
    </row>
    <row r="37" spans="1:13" ht="12.75" customHeight="1" x14ac:dyDescent="0.2">
      <c r="A37" s="68" t="s">
        <v>60</v>
      </c>
    </row>
    <row r="47" spans="1:13" ht="12.75" customHeight="1" x14ac:dyDescent="0.2">
      <c r="D47" s="41"/>
    </row>
    <row r="59" spans="1:13" ht="12.75" customHeight="1" x14ac:dyDescent="0.25">
      <c r="A59" s="44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ht="12.75" customHeight="1" x14ac:dyDescent="0.25">
      <c r="B60" s="3"/>
      <c r="C60" s="3"/>
      <c r="D60" s="3"/>
      <c r="E60" s="3"/>
      <c r="F60" s="3"/>
      <c r="G60" s="3"/>
      <c r="H60" s="3"/>
      <c r="I60" s="3"/>
      <c r="K60" s="3"/>
      <c r="L60" s="3"/>
    </row>
    <row r="62" spans="1:13" ht="10.199999999999999" x14ac:dyDescent="0.2"/>
  </sheetData>
  <mergeCells count="2">
    <mergeCell ref="A5:A6"/>
    <mergeCell ref="A35:M35"/>
  </mergeCells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workbookViewId="0">
      <selection activeCell="K5" sqref="K5"/>
    </sheetView>
  </sheetViews>
  <sheetFormatPr baseColWidth="10" defaultColWidth="12" defaultRowHeight="12.75" customHeight="1" x14ac:dyDescent="0.2"/>
  <cols>
    <col min="1" max="1" width="21.7109375" style="26" customWidth="1"/>
    <col min="2" max="2" width="5.7109375" style="26" customWidth="1"/>
    <col min="3" max="3" width="7.7109375" style="26" customWidth="1"/>
    <col min="4" max="4" width="9.7109375" style="26" customWidth="1"/>
    <col min="5" max="5" width="5.7109375" style="26" customWidth="1"/>
    <col min="6" max="6" width="7.7109375" style="26" customWidth="1"/>
    <col min="7" max="7" width="9.7109375" style="26" customWidth="1"/>
    <col min="8" max="8" width="5.7109375" style="26" customWidth="1"/>
    <col min="9" max="9" width="7.7109375" style="26" customWidth="1"/>
    <col min="10" max="10" width="9.7109375" style="26" customWidth="1"/>
    <col min="11" max="11" width="5.7109375" style="26" customWidth="1"/>
    <col min="12" max="12" width="7.7109375" style="26" customWidth="1"/>
    <col min="13" max="13" width="9.7109375" style="26" customWidth="1"/>
    <col min="14" max="16384" width="12" style="26"/>
  </cols>
  <sheetData>
    <row r="1" spans="1:13" ht="12.75" customHeight="1" x14ac:dyDescent="0.25">
      <c r="A1" s="4" t="s">
        <v>61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3" spans="1:13" ht="26.25" customHeight="1" x14ac:dyDescent="0.2">
      <c r="A3" s="72" t="s">
        <v>88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3" ht="12.75" customHeight="1" x14ac:dyDescent="0.25">
      <c r="A4" s="11"/>
    </row>
    <row r="5" spans="1:13" ht="21" customHeight="1" thickBot="1" x14ac:dyDescent="0.25">
      <c r="A5" s="95" t="s">
        <v>69</v>
      </c>
      <c r="B5" s="76" t="s">
        <v>71</v>
      </c>
      <c r="C5" s="55"/>
      <c r="D5" s="55"/>
      <c r="E5" s="71" t="s">
        <v>3</v>
      </c>
      <c r="F5" s="55"/>
      <c r="G5" s="55"/>
      <c r="H5" s="55" t="s">
        <v>4</v>
      </c>
      <c r="I5" s="55"/>
      <c r="J5" s="56"/>
      <c r="K5" s="85" t="s">
        <v>93</v>
      </c>
      <c r="L5" s="55"/>
      <c r="M5" s="56"/>
    </row>
    <row r="6" spans="1:13" ht="38.25" customHeight="1" thickBot="1" x14ac:dyDescent="0.25">
      <c r="A6" s="96"/>
      <c r="B6" s="57" t="s">
        <v>68</v>
      </c>
      <c r="C6" s="57" t="s">
        <v>7</v>
      </c>
      <c r="D6" s="58" t="s">
        <v>8</v>
      </c>
      <c r="E6" s="57" t="s">
        <v>68</v>
      </c>
      <c r="F6" s="57" t="s">
        <v>7</v>
      </c>
      <c r="G6" s="58" t="s">
        <v>8</v>
      </c>
      <c r="H6" s="57" t="s">
        <v>68</v>
      </c>
      <c r="I6" s="59" t="s">
        <v>7</v>
      </c>
      <c r="J6" s="60" t="s">
        <v>8</v>
      </c>
      <c r="K6" s="57" t="s">
        <v>68</v>
      </c>
      <c r="L6" s="59" t="s">
        <v>7</v>
      </c>
      <c r="M6" s="60" t="s">
        <v>8</v>
      </c>
    </row>
    <row r="7" spans="1:13" ht="11.85" customHeight="1" x14ac:dyDescent="0.2">
      <c r="A7" s="61"/>
      <c r="B7" s="50"/>
      <c r="C7" s="41"/>
      <c r="D7" s="41"/>
      <c r="H7" s="52"/>
      <c r="I7" s="52"/>
      <c r="J7" s="52"/>
      <c r="K7" s="52"/>
      <c r="L7" s="52"/>
      <c r="M7" s="52"/>
    </row>
    <row r="8" spans="1:13" ht="12.75" customHeight="1" x14ac:dyDescent="0.2">
      <c r="A8" s="62" t="s">
        <v>10</v>
      </c>
      <c r="B8" s="74">
        <v>1</v>
      </c>
      <c r="C8" s="74">
        <v>8</v>
      </c>
      <c r="D8" s="74">
        <v>165</v>
      </c>
      <c r="E8" s="74">
        <v>0</v>
      </c>
      <c r="F8" s="74">
        <v>0</v>
      </c>
      <c r="G8" s="74">
        <v>0</v>
      </c>
      <c r="H8" s="74">
        <v>1</v>
      </c>
      <c r="I8" s="74">
        <v>28</v>
      </c>
      <c r="J8" s="74">
        <v>617</v>
      </c>
      <c r="K8" s="74">
        <v>0</v>
      </c>
      <c r="L8" s="74">
        <v>0</v>
      </c>
      <c r="M8" s="74">
        <v>0</v>
      </c>
    </row>
    <row r="9" spans="1:13" ht="12.75" customHeight="1" x14ac:dyDescent="0.2">
      <c r="A9" s="62" t="s">
        <v>11</v>
      </c>
      <c r="B9" s="74">
        <v>4</v>
      </c>
      <c r="C9" s="74">
        <v>54</v>
      </c>
      <c r="D9" s="74">
        <v>1165</v>
      </c>
      <c r="E9" s="74">
        <v>1</v>
      </c>
      <c r="F9" s="74">
        <v>15</v>
      </c>
      <c r="G9" s="74">
        <v>359</v>
      </c>
      <c r="H9" s="74">
        <v>2</v>
      </c>
      <c r="I9" s="74">
        <v>44</v>
      </c>
      <c r="J9" s="74">
        <v>952</v>
      </c>
      <c r="K9" s="74">
        <v>0</v>
      </c>
      <c r="L9" s="74">
        <v>0</v>
      </c>
      <c r="M9" s="74">
        <v>0</v>
      </c>
    </row>
    <row r="10" spans="1:13" ht="12.75" customHeight="1" x14ac:dyDescent="0.2">
      <c r="A10" s="62" t="s">
        <v>12</v>
      </c>
      <c r="B10" s="74">
        <v>6</v>
      </c>
      <c r="C10" s="74">
        <v>81</v>
      </c>
      <c r="D10" s="74">
        <v>1617</v>
      </c>
      <c r="E10" s="74">
        <v>2</v>
      </c>
      <c r="F10" s="74">
        <v>23</v>
      </c>
      <c r="G10" s="74">
        <v>505</v>
      </c>
      <c r="H10" s="74">
        <v>2</v>
      </c>
      <c r="I10" s="74">
        <v>49</v>
      </c>
      <c r="J10" s="74">
        <v>1156</v>
      </c>
      <c r="K10" s="74">
        <v>0</v>
      </c>
      <c r="L10" s="74">
        <v>0</v>
      </c>
      <c r="M10" s="74">
        <v>0</v>
      </c>
    </row>
    <row r="11" spans="1:13" ht="12.75" customHeight="1" x14ac:dyDescent="0.2">
      <c r="A11" s="62" t="s">
        <v>13</v>
      </c>
      <c r="B11" s="74">
        <v>5</v>
      </c>
      <c r="C11" s="74">
        <v>58</v>
      </c>
      <c r="D11" s="74">
        <v>1140</v>
      </c>
      <c r="E11" s="74">
        <v>1</v>
      </c>
      <c r="F11" s="74">
        <v>18</v>
      </c>
      <c r="G11" s="74">
        <v>443</v>
      </c>
      <c r="H11" s="74">
        <v>2</v>
      </c>
      <c r="I11" s="74">
        <v>45</v>
      </c>
      <c r="J11" s="74">
        <v>1030</v>
      </c>
      <c r="K11" s="74">
        <v>0</v>
      </c>
      <c r="L11" s="74">
        <v>0</v>
      </c>
      <c r="M11" s="74">
        <v>0</v>
      </c>
    </row>
    <row r="12" spans="1:13" ht="12.75" customHeight="1" x14ac:dyDescent="0.2">
      <c r="A12" s="62" t="s">
        <v>14</v>
      </c>
      <c r="B12" s="74">
        <v>4</v>
      </c>
      <c r="C12" s="74">
        <v>47</v>
      </c>
      <c r="D12" s="74">
        <v>955</v>
      </c>
      <c r="E12" s="74">
        <v>2</v>
      </c>
      <c r="F12" s="74">
        <v>29</v>
      </c>
      <c r="G12" s="74">
        <v>659</v>
      </c>
      <c r="H12" s="74">
        <v>3</v>
      </c>
      <c r="I12" s="74">
        <v>71</v>
      </c>
      <c r="J12" s="74">
        <v>1617</v>
      </c>
      <c r="K12" s="74">
        <v>0</v>
      </c>
      <c r="L12" s="74">
        <v>0</v>
      </c>
      <c r="M12" s="74">
        <v>0</v>
      </c>
    </row>
    <row r="13" spans="1:13" ht="17.100000000000001" customHeight="1" x14ac:dyDescent="0.2">
      <c r="A13" s="63" t="s">
        <v>15</v>
      </c>
      <c r="B13" s="77">
        <f>SUM(B8:B12)</f>
        <v>20</v>
      </c>
      <c r="C13" s="77">
        <f t="shared" ref="C13:M13" si="0">SUM(C8:C12)</f>
        <v>248</v>
      </c>
      <c r="D13" s="77">
        <f t="shared" si="0"/>
        <v>5042</v>
      </c>
      <c r="E13" s="77">
        <f t="shared" si="0"/>
        <v>6</v>
      </c>
      <c r="F13" s="77">
        <f t="shared" si="0"/>
        <v>85</v>
      </c>
      <c r="G13" s="77">
        <f t="shared" si="0"/>
        <v>1966</v>
      </c>
      <c r="H13" s="77">
        <f t="shared" si="0"/>
        <v>10</v>
      </c>
      <c r="I13" s="77">
        <f t="shared" si="0"/>
        <v>237</v>
      </c>
      <c r="J13" s="77">
        <f t="shared" si="0"/>
        <v>5372</v>
      </c>
      <c r="K13" s="77">
        <f t="shared" si="0"/>
        <v>0</v>
      </c>
      <c r="L13" s="77">
        <f t="shared" si="0"/>
        <v>0</v>
      </c>
      <c r="M13" s="77">
        <f t="shared" si="0"/>
        <v>0</v>
      </c>
    </row>
    <row r="14" spans="1:13" ht="12.75" customHeight="1" x14ac:dyDescent="0.2">
      <c r="A14" s="62" t="s">
        <v>16</v>
      </c>
      <c r="B14" s="74">
        <v>8</v>
      </c>
      <c r="C14" s="74">
        <v>132</v>
      </c>
      <c r="D14" s="74">
        <v>2748</v>
      </c>
      <c r="E14" s="74">
        <v>2</v>
      </c>
      <c r="F14" s="74">
        <v>36</v>
      </c>
      <c r="G14" s="74">
        <v>912</v>
      </c>
      <c r="H14" s="74">
        <v>3</v>
      </c>
      <c r="I14" s="74">
        <v>76</v>
      </c>
      <c r="J14" s="74">
        <v>1705</v>
      </c>
      <c r="K14" s="74">
        <v>1</v>
      </c>
      <c r="L14" s="74">
        <v>2</v>
      </c>
      <c r="M14" s="74">
        <v>50</v>
      </c>
    </row>
    <row r="15" spans="1:13" ht="12.75" customHeight="1" x14ac:dyDescent="0.2">
      <c r="A15" s="62" t="s">
        <v>17</v>
      </c>
      <c r="B15" s="74">
        <v>1</v>
      </c>
      <c r="C15" s="74">
        <v>12</v>
      </c>
      <c r="D15" s="74">
        <v>250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</row>
    <row r="16" spans="1:13" ht="12.75" customHeight="1" x14ac:dyDescent="0.2">
      <c r="A16" s="62" t="s">
        <v>18</v>
      </c>
      <c r="B16" s="74">
        <v>2</v>
      </c>
      <c r="C16" s="74">
        <v>18</v>
      </c>
      <c r="D16" s="74">
        <v>399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</row>
    <row r="17" spans="1:13" ht="12.75" customHeight="1" x14ac:dyDescent="0.2">
      <c r="A17" s="62" t="s">
        <v>19</v>
      </c>
      <c r="B17" s="74">
        <v>2</v>
      </c>
      <c r="C17" s="74">
        <v>27</v>
      </c>
      <c r="D17" s="74">
        <v>594</v>
      </c>
      <c r="E17" s="74">
        <v>1</v>
      </c>
      <c r="F17" s="74">
        <v>17</v>
      </c>
      <c r="G17" s="74">
        <v>447</v>
      </c>
      <c r="H17" s="74">
        <v>1</v>
      </c>
      <c r="I17" s="74">
        <v>24</v>
      </c>
      <c r="J17" s="74">
        <v>579</v>
      </c>
      <c r="K17" s="74">
        <v>0</v>
      </c>
      <c r="L17" s="74">
        <v>0</v>
      </c>
      <c r="M17" s="74">
        <v>0</v>
      </c>
    </row>
    <row r="18" spans="1:13" ht="12.75" customHeight="1" x14ac:dyDescent="0.2">
      <c r="A18" s="62" t="s">
        <v>20</v>
      </c>
      <c r="B18" s="74">
        <v>4</v>
      </c>
      <c r="C18" s="74">
        <v>48</v>
      </c>
      <c r="D18" s="74">
        <v>1044</v>
      </c>
      <c r="E18" s="74">
        <v>1</v>
      </c>
      <c r="F18" s="74">
        <v>13</v>
      </c>
      <c r="G18" s="74">
        <v>350</v>
      </c>
      <c r="H18" s="74">
        <v>2</v>
      </c>
      <c r="I18" s="74">
        <v>49</v>
      </c>
      <c r="J18" s="74">
        <v>1179</v>
      </c>
      <c r="K18" s="74">
        <v>0</v>
      </c>
      <c r="L18" s="74">
        <v>0</v>
      </c>
      <c r="M18" s="74">
        <v>0</v>
      </c>
    </row>
    <row r="19" spans="1:13" ht="12.75" customHeight="1" x14ac:dyDescent="0.2">
      <c r="A19" s="62" t="s">
        <v>21</v>
      </c>
      <c r="B19" s="74">
        <v>2</v>
      </c>
      <c r="C19" s="74">
        <v>23</v>
      </c>
      <c r="D19" s="74">
        <v>438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</row>
    <row r="20" spans="1:13" ht="12.75" customHeight="1" x14ac:dyDescent="0.2">
      <c r="A20" s="62" t="s">
        <v>22</v>
      </c>
      <c r="B20" s="74">
        <v>3</v>
      </c>
      <c r="C20" s="74">
        <v>36</v>
      </c>
      <c r="D20" s="74">
        <v>785</v>
      </c>
      <c r="E20" s="74">
        <v>1</v>
      </c>
      <c r="F20" s="74">
        <v>15</v>
      </c>
      <c r="G20" s="74">
        <v>391</v>
      </c>
      <c r="H20" s="74">
        <v>1</v>
      </c>
      <c r="I20" s="74">
        <v>29</v>
      </c>
      <c r="J20" s="74">
        <v>642</v>
      </c>
      <c r="K20" s="74">
        <v>1</v>
      </c>
      <c r="L20" s="74">
        <v>3</v>
      </c>
      <c r="M20" s="74">
        <v>80</v>
      </c>
    </row>
    <row r="21" spans="1:13" ht="12.75" customHeight="1" x14ac:dyDescent="0.2">
      <c r="A21" s="62" t="s">
        <v>23</v>
      </c>
      <c r="B21" s="74">
        <v>6</v>
      </c>
      <c r="C21" s="74">
        <v>57</v>
      </c>
      <c r="D21" s="74">
        <v>1150</v>
      </c>
      <c r="E21" s="74">
        <v>2</v>
      </c>
      <c r="F21" s="74">
        <v>31</v>
      </c>
      <c r="G21" s="74">
        <v>794</v>
      </c>
      <c r="H21" s="74">
        <v>2</v>
      </c>
      <c r="I21" s="74">
        <v>51</v>
      </c>
      <c r="J21" s="74">
        <v>1198</v>
      </c>
      <c r="K21" s="74">
        <v>0</v>
      </c>
      <c r="L21" s="74">
        <v>0</v>
      </c>
      <c r="M21" s="74">
        <v>0</v>
      </c>
    </row>
    <row r="22" spans="1:13" ht="12.75" customHeight="1" x14ac:dyDescent="0.2">
      <c r="A22" s="62" t="s">
        <v>24</v>
      </c>
      <c r="B22" s="74">
        <v>1</v>
      </c>
      <c r="C22" s="74">
        <v>16</v>
      </c>
      <c r="D22" s="74">
        <v>331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1</v>
      </c>
      <c r="L22" s="74">
        <v>5</v>
      </c>
      <c r="M22" s="74">
        <v>132</v>
      </c>
    </row>
    <row r="23" spans="1:13" ht="12.75" customHeight="1" x14ac:dyDescent="0.2">
      <c r="A23" s="62" t="s">
        <v>25</v>
      </c>
      <c r="B23" s="74">
        <v>2</v>
      </c>
      <c r="C23" s="74">
        <v>15</v>
      </c>
      <c r="D23" s="74">
        <v>302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</row>
    <row r="24" spans="1:13" ht="12.75" customHeight="1" x14ac:dyDescent="0.2">
      <c r="A24" s="62" t="s">
        <v>26</v>
      </c>
      <c r="B24" s="74">
        <v>1</v>
      </c>
      <c r="C24" s="74">
        <v>19</v>
      </c>
      <c r="D24" s="74">
        <v>423</v>
      </c>
      <c r="E24" s="74">
        <v>0</v>
      </c>
      <c r="F24" s="74">
        <v>0</v>
      </c>
      <c r="G24" s="74">
        <v>0</v>
      </c>
      <c r="H24" s="74">
        <v>1</v>
      </c>
      <c r="I24" s="74">
        <v>23</v>
      </c>
      <c r="J24" s="74">
        <v>499</v>
      </c>
      <c r="K24" s="74">
        <v>1</v>
      </c>
      <c r="L24" s="74">
        <v>2</v>
      </c>
      <c r="M24" s="74">
        <v>42</v>
      </c>
    </row>
    <row r="25" spans="1:13" ht="12.75" customHeight="1" x14ac:dyDescent="0.2">
      <c r="A25" s="62" t="s">
        <v>27</v>
      </c>
      <c r="B25" s="74">
        <v>3</v>
      </c>
      <c r="C25" s="74">
        <v>48</v>
      </c>
      <c r="D25" s="74">
        <v>1069</v>
      </c>
      <c r="E25" s="74">
        <v>1</v>
      </c>
      <c r="F25" s="74">
        <v>14</v>
      </c>
      <c r="G25" s="74">
        <v>340</v>
      </c>
      <c r="H25" s="74">
        <v>1</v>
      </c>
      <c r="I25" s="74">
        <v>40</v>
      </c>
      <c r="J25" s="74">
        <v>966</v>
      </c>
      <c r="K25" s="74">
        <v>0</v>
      </c>
      <c r="L25" s="74">
        <v>0</v>
      </c>
      <c r="M25" s="74">
        <v>0</v>
      </c>
    </row>
    <row r="26" spans="1:13" ht="12.75" customHeight="1" x14ac:dyDescent="0.2">
      <c r="A26" s="62" t="s">
        <v>28</v>
      </c>
      <c r="B26" s="74">
        <v>1</v>
      </c>
      <c r="C26" s="74">
        <v>16</v>
      </c>
      <c r="D26" s="74">
        <v>355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</row>
    <row r="27" spans="1:13" ht="12.75" customHeight="1" x14ac:dyDescent="0.2">
      <c r="A27" s="62" t="s">
        <v>29</v>
      </c>
      <c r="B27" s="74">
        <v>2</v>
      </c>
      <c r="C27" s="74">
        <v>27</v>
      </c>
      <c r="D27" s="74">
        <v>568</v>
      </c>
      <c r="E27" s="74">
        <v>1</v>
      </c>
      <c r="F27" s="74">
        <v>24</v>
      </c>
      <c r="G27" s="74">
        <v>611</v>
      </c>
      <c r="H27" s="74">
        <v>1</v>
      </c>
      <c r="I27" s="74">
        <v>34</v>
      </c>
      <c r="J27" s="74">
        <v>779</v>
      </c>
      <c r="K27" s="74">
        <v>0</v>
      </c>
      <c r="L27" s="74">
        <v>0</v>
      </c>
      <c r="M27" s="74">
        <v>0</v>
      </c>
    </row>
    <row r="28" spans="1:13" ht="12.75" customHeight="1" x14ac:dyDescent="0.2">
      <c r="A28" s="62" t="s">
        <v>30</v>
      </c>
      <c r="B28" s="74">
        <v>5</v>
      </c>
      <c r="C28" s="74">
        <v>75</v>
      </c>
      <c r="D28" s="74">
        <v>1595</v>
      </c>
      <c r="E28" s="74">
        <v>1</v>
      </c>
      <c r="F28" s="74">
        <v>24</v>
      </c>
      <c r="G28" s="74">
        <v>631</v>
      </c>
      <c r="H28" s="74">
        <v>2</v>
      </c>
      <c r="I28" s="74">
        <v>60</v>
      </c>
      <c r="J28" s="74">
        <v>1425</v>
      </c>
      <c r="K28" s="74">
        <v>0</v>
      </c>
      <c r="L28" s="74">
        <v>0</v>
      </c>
      <c r="M28" s="74">
        <v>0</v>
      </c>
    </row>
    <row r="29" spans="1:13" ht="12.75" customHeight="1" x14ac:dyDescent="0.2">
      <c r="A29" s="62" t="s">
        <v>31</v>
      </c>
      <c r="B29" s="74">
        <v>1</v>
      </c>
      <c r="C29" s="74">
        <v>19</v>
      </c>
      <c r="D29" s="74">
        <v>417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 s="74">
        <v>0</v>
      </c>
    </row>
    <row r="30" spans="1:13" ht="12.75" customHeight="1" x14ac:dyDescent="0.2">
      <c r="A30" s="62" t="s">
        <v>32</v>
      </c>
      <c r="B30" s="74">
        <v>5</v>
      </c>
      <c r="C30" s="74">
        <v>67</v>
      </c>
      <c r="D30" s="74">
        <v>1368</v>
      </c>
      <c r="E30" s="74">
        <v>1</v>
      </c>
      <c r="F30" s="74">
        <v>19</v>
      </c>
      <c r="G30" s="74">
        <v>468</v>
      </c>
      <c r="H30" s="74">
        <v>1</v>
      </c>
      <c r="I30" s="74">
        <v>26</v>
      </c>
      <c r="J30" s="74">
        <v>622</v>
      </c>
      <c r="K30" s="74">
        <v>0</v>
      </c>
      <c r="L30" s="74">
        <v>0</v>
      </c>
      <c r="M30" s="74">
        <v>0</v>
      </c>
    </row>
    <row r="31" spans="1:13" ht="12.75" customHeight="1" x14ac:dyDescent="0.2">
      <c r="A31" s="62" t="s">
        <v>33</v>
      </c>
      <c r="B31" s="74">
        <v>6</v>
      </c>
      <c r="C31" s="74">
        <v>77</v>
      </c>
      <c r="D31" s="74">
        <v>1691</v>
      </c>
      <c r="E31" s="74">
        <v>2</v>
      </c>
      <c r="F31" s="74">
        <v>30</v>
      </c>
      <c r="G31" s="74">
        <v>732</v>
      </c>
      <c r="H31" s="74">
        <v>1</v>
      </c>
      <c r="I31" s="74">
        <v>34</v>
      </c>
      <c r="J31" s="74">
        <v>789</v>
      </c>
      <c r="K31" s="74">
        <v>0</v>
      </c>
      <c r="L31" s="74">
        <v>0</v>
      </c>
      <c r="M31" s="74">
        <v>0</v>
      </c>
    </row>
    <row r="32" spans="1:13" ht="17.100000000000001" customHeight="1" x14ac:dyDescent="0.2">
      <c r="A32" s="63" t="s">
        <v>34</v>
      </c>
      <c r="B32" s="77">
        <f>SUM(B14:B31)</f>
        <v>55</v>
      </c>
      <c r="C32" s="77">
        <f>SUM(C14:C31)</f>
        <v>732</v>
      </c>
      <c r="D32" s="77">
        <f t="shared" ref="D32:J32" si="1">SUM(D14:D31)</f>
        <v>15527</v>
      </c>
      <c r="E32" s="77">
        <f t="shared" si="1"/>
        <v>13</v>
      </c>
      <c r="F32" s="77">
        <f t="shared" si="1"/>
        <v>223</v>
      </c>
      <c r="G32" s="77">
        <f t="shared" si="1"/>
        <v>5676</v>
      </c>
      <c r="H32" s="77">
        <f t="shared" si="1"/>
        <v>16</v>
      </c>
      <c r="I32" s="77">
        <f t="shared" si="1"/>
        <v>446</v>
      </c>
      <c r="J32" s="77">
        <f t="shared" si="1"/>
        <v>10383</v>
      </c>
      <c r="K32" s="77">
        <f>SUM(K14:K31)</f>
        <v>4</v>
      </c>
      <c r="L32" s="77">
        <f>SUM(L14:L31)</f>
        <v>12</v>
      </c>
      <c r="M32" s="77">
        <f>SUM(M14:M31)</f>
        <v>304</v>
      </c>
    </row>
    <row r="33" spans="1:13" ht="17.100000000000001" customHeight="1" thickBot="1" x14ac:dyDescent="0.25">
      <c r="A33" s="64" t="s">
        <v>35</v>
      </c>
      <c r="B33" s="75">
        <f t="shared" ref="B33:M33" si="2">+B13+B32</f>
        <v>75</v>
      </c>
      <c r="C33" s="75">
        <f t="shared" si="2"/>
        <v>980</v>
      </c>
      <c r="D33" s="75">
        <f t="shared" si="2"/>
        <v>20569</v>
      </c>
      <c r="E33" s="75">
        <f t="shared" si="2"/>
        <v>19</v>
      </c>
      <c r="F33" s="75">
        <f t="shared" si="2"/>
        <v>308</v>
      </c>
      <c r="G33" s="75">
        <f t="shared" si="2"/>
        <v>7642</v>
      </c>
      <c r="H33" s="75">
        <f t="shared" si="2"/>
        <v>26</v>
      </c>
      <c r="I33" s="75">
        <f t="shared" si="2"/>
        <v>683</v>
      </c>
      <c r="J33" s="75">
        <f t="shared" si="2"/>
        <v>15755</v>
      </c>
      <c r="K33" s="75">
        <f t="shared" si="2"/>
        <v>4</v>
      </c>
      <c r="L33" s="75">
        <f t="shared" si="2"/>
        <v>12</v>
      </c>
      <c r="M33" s="75">
        <f t="shared" si="2"/>
        <v>304</v>
      </c>
    </row>
    <row r="34" spans="1:13" ht="11.85" customHeight="1" x14ac:dyDescent="0.2">
      <c r="A34" s="66" t="s">
        <v>59</v>
      </c>
      <c r="B34" s="54"/>
    </row>
    <row r="35" spans="1:13" ht="22.2" customHeight="1" x14ac:dyDescent="0.2">
      <c r="A35" s="97" t="s">
        <v>75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</row>
    <row r="36" spans="1:13" ht="6" customHeight="1" x14ac:dyDescent="0.2">
      <c r="B36" s="54"/>
      <c r="C36" s="54"/>
      <c r="D36" s="54"/>
      <c r="E36" s="54"/>
      <c r="F36" s="54"/>
    </row>
    <row r="37" spans="1:13" ht="12.75" customHeight="1" x14ac:dyDescent="0.2">
      <c r="A37" s="68" t="s">
        <v>60</v>
      </c>
    </row>
    <row r="47" spans="1:13" ht="12.75" customHeight="1" x14ac:dyDescent="0.2">
      <c r="D47" s="41"/>
    </row>
    <row r="59" spans="1:13" ht="12.75" customHeight="1" x14ac:dyDescent="0.25">
      <c r="A59" s="44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ht="12.75" customHeight="1" x14ac:dyDescent="0.25">
      <c r="B60" s="3"/>
      <c r="C60" s="3"/>
      <c r="D60" s="3"/>
      <c r="E60" s="3"/>
      <c r="F60" s="3"/>
      <c r="G60" s="3"/>
      <c r="H60" s="3"/>
      <c r="I60" s="3"/>
      <c r="K60" s="3"/>
      <c r="L60" s="3"/>
    </row>
    <row r="62" spans="1:13" ht="10.199999999999999" x14ac:dyDescent="0.2"/>
  </sheetData>
  <mergeCells count="2">
    <mergeCell ref="A5:A6"/>
    <mergeCell ref="A35:M35"/>
  </mergeCells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workbookViewId="0">
      <selection activeCell="N16" sqref="N16"/>
    </sheetView>
  </sheetViews>
  <sheetFormatPr baseColWidth="10" defaultColWidth="12" defaultRowHeight="12.75" customHeight="1" x14ac:dyDescent="0.2"/>
  <cols>
    <col min="1" max="1" width="21.7109375" style="26" customWidth="1"/>
    <col min="2" max="2" width="5.7109375" style="26" customWidth="1"/>
    <col min="3" max="3" width="7.7109375" style="26" customWidth="1"/>
    <col min="4" max="4" width="9.7109375" style="26" customWidth="1"/>
    <col min="5" max="5" width="5.7109375" style="26" customWidth="1"/>
    <col min="6" max="6" width="7.7109375" style="26" customWidth="1"/>
    <col min="7" max="7" width="9.7109375" style="26" customWidth="1"/>
    <col min="8" max="8" width="5.7109375" style="26" customWidth="1"/>
    <col min="9" max="9" width="7.7109375" style="26" customWidth="1"/>
    <col min="10" max="10" width="9.7109375" style="26" customWidth="1"/>
    <col min="11" max="11" width="5.7109375" style="26" customWidth="1"/>
    <col min="12" max="12" width="7.7109375" style="26" customWidth="1"/>
    <col min="13" max="13" width="9.7109375" style="26" customWidth="1"/>
    <col min="14" max="16384" width="12" style="26"/>
  </cols>
  <sheetData>
    <row r="1" spans="1:13" ht="12.75" customHeight="1" x14ac:dyDescent="0.25">
      <c r="A1" s="4" t="s">
        <v>61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3" spans="1:13" ht="26.25" customHeight="1" x14ac:dyDescent="0.2">
      <c r="A3" s="72" t="s">
        <v>87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3" ht="12.75" customHeight="1" x14ac:dyDescent="0.25">
      <c r="A4" s="11"/>
    </row>
    <row r="5" spans="1:13" ht="22.2" thickBot="1" x14ac:dyDescent="0.25">
      <c r="A5" s="95" t="s">
        <v>69</v>
      </c>
      <c r="B5" s="76" t="s">
        <v>71</v>
      </c>
      <c r="C5" s="55"/>
      <c r="D5" s="55"/>
      <c r="E5" s="71" t="s">
        <v>3</v>
      </c>
      <c r="F5" s="55"/>
      <c r="G5" s="55"/>
      <c r="H5" s="55" t="s">
        <v>4</v>
      </c>
      <c r="I5" s="55"/>
      <c r="J5" s="56"/>
      <c r="K5" s="85" t="s">
        <v>93</v>
      </c>
      <c r="L5" s="55"/>
      <c r="M5" s="56"/>
    </row>
    <row r="6" spans="1:13" ht="35.1" customHeight="1" thickBot="1" x14ac:dyDescent="0.25">
      <c r="A6" s="96"/>
      <c r="B6" s="57" t="s">
        <v>68</v>
      </c>
      <c r="C6" s="57" t="s">
        <v>7</v>
      </c>
      <c r="D6" s="58" t="s">
        <v>8</v>
      </c>
      <c r="E6" s="57" t="s">
        <v>68</v>
      </c>
      <c r="F6" s="57" t="s">
        <v>7</v>
      </c>
      <c r="G6" s="58" t="s">
        <v>8</v>
      </c>
      <c r="H6" s="57" t="s">
        <v>68</v>
      </c>
      <c r="I6" s="59" t="s">
        <v>7</v>
      </c>
      <c r="J6" s="60" t="s">
        <v>8</v>
      </c>
      <c r="K6" s="57" t="s">
        <v>68</v>
      </c>
      <c r="L6" s="59" t="s">
        <v>7</v>
      </c>
      <c r="M6" s="60" t="s">
        <v>8</v>
      </c>
    </row>
    <row r="7" spans="1:13" ht="11.85" customHeight="1" x14ac:dyDescent="0.2">
      <c r="A7" s="61"/>
      <c r="B7" s="50"/>
      <c r="C7" s="41"/>
      <c r="D7" s="41"/>
      <c r="H7" s="52"/>
      <c r="I7" s="52"/>
      <c r="J7" s="52"/>
      <c r="K7" s="52"/>
      <c r="L7" s="52"/>
      <c r="M7" s="52"/>
    </row>
    <row r="8" spans="1:13" ht="12.75" customHeight="1" x14ac:dyDescent="0.2">
      <c r="A8" s="62" t="s">
        <v>10</v>
      </c>
      <c r="B8" s="74">
        <v>1</v>
      </c>
      <c r="C8" s="74">
        <v>8</v>
      </c>
      <c r="D8" s="74">
        <v>157</v>
      </c>
      <c r="E8" s="74">
        <v>0</v>
      </c>
      <c r="F8" s="74">
        <v>0</v>
      </c>
      <c r="G8" s="74">
        <v>0</v>
      </c>
      <c r="H8" s="74">
        <v>1</v>
      </c>
      <c r="I8" s="74">
        <v>27</v>
      </c>
      <c r="J8" s="74">
        <v>622</v>
      </c>
      <c r="K8" s="74">
        <v>0</v>
      </c>
      <c r="L8" s="74">
        <v>0</v>
      </c>
      <c r="M8" s="74">
        <v>0</v>
      </c>
    </row>
    <row r="9" spans="1:13" ht="12.75" customHeight="1" x14ac:dyDescent="0.2">
      <c r="A9" s="62" t="s">
        <v>11</v>
      </c>
      <c r="B9" s="74">
        <v>4</v>
      </c>
      <c r="C9" s="74">
        <v>53</v>
      </c>
      <c r="D9" s="74">
        <v>1111</v>
      </c>
      <c r="E9" s="74">
        <v>1</v>
      </c>
      <c r="F9" s="74">
        <v>13</v>
      </c>
      <c r="G9" s="74">
        <v>303</v>
      </c>
      <c r="H9" s="74">
        <v>2</v>
      </c>
      <c r="I9" s="74">
        <v>42</v>
      </c>
      <c r="J9" s="74">
        <v>927</v>
      </c>
      <c r="K9" s="74">
        <v>0</v>
      </c>
      <c r="L9" s="74">
        <v>0</v>
      </c>
      <c r="M9" s="74">
        <v>0</v>
      </c>
    </row>
    <row r="10" spans="1:13" ht="12.75" customHeight="1" x14ac:dyDescent="0.2">
      <c r="A10" s="62" t="s">
        <v>12</v>
      </c>
      <c r="B10" s="74">
        <v>6</v>
      </c>
      <c r="C10" s="74">
        <v>86</v>
      </c>
      <c r="D10" s="74">
        <v>1734</v>
      </c>
      <c r="E10" s="74">
        <v>2</v>
      </c>
      <c r="F10" s="74">
        <v>23</v>
      </c>
      <c r="G10" s="74">
        <v>505</v>
      </c>
      <c r="H10" s="74">
        <v>2</v>
      </c>
      <c r="I10" s="74">
        <v>48</v>
      </c>
      <c r="J10" s="74">
        <v>1118</v>
      </c>
      <c r="K10" s="74">
        <v>0</v>
      </c>
      <c r="L10" s="74">
        <v>0</v>
      </c>
      <c r="M10" s="74">
        <v>0</v>
      </c>
    </row>
    <row r="11" spans="1:13" ht="12.75" customHeight="1" x14ac:dyDescent="0.2">
      <c r="A11" s="62" t="s">
        <v>13</v>
      </c>
      <c r="B11" s="74">
        <v>5</v>
      </c>
      <c r="C11" s="74">
        <v>63</v>
      </c>
      <c r="D11" s="74">
        <v>1204</v>
      </c>
      <c r="E11" s="74">
        <v>1</v>
      </c>
      <c r="F11" s="74">
        <v>18</v>
      </c>
      <c r="G11" s="74">
        <v>426</v>
      </c>
      <c r="H11" s="74">
        <v>2</v>
      </c>
      <c r="I11" s="74">
        <v>45</v>
      </c>
      <c r="J11" s="74">
        <v>1019</v>
      </c>
      <c r="K11" s="74">
        <v>0</v>
      </c>
      <c r="L11" s="74">
        <v>0</v>
      </c>
      <c r="M11" s="74">
        <v>0</v>
      </c>
    </row>
    <row r="12" spans="1:13" ht="12.75" customHeight="1" x14ac:dyDescent="0.2">
      <c r="A12" s="62" t="s">
        <v>14</v>
      </c>
      <c r="B12" s="74">
        <v>4</v>
      </c>
      <c r="C12" s="74">
        <v>51</v>
      </c>
      <c r="D12" s="74">
        <v>1049</v>
      </c>
      <c r="E12" s="74">
        <v>2</v>
      </c>
      <c r="F12" s="74">
        <v>29</v>
      </c>
      <c r="G12" s="74">
        <v>656</v>
      </c>
      <c r="H12" s="74">
        <v>3</v>
      </c>
      <c r="I12" s="74">
        <v>68</v>
      </c>
      <c r="J12" s="74">
        <v>1604</v>
      </c>
      <c r="K12" s="74">
        <v>0</v>
      </c>
      <c r="L12" s="74">
        <v>0</v>
      </c>
      <c r="M12" s="74">
        <v>0</v>
      </c>
    </row>
    <row r="13" spans="1:13" s="54" customFormat="1" ht="17.100000000000001" customHeight="1" x14ac:dyDescent="0.2">
      <c r="A13" s="82" t="s">
        <v>15</v>
      </c>
      <c r="B13" s="83">
        <f>SUM(B8:B12)</f>
        <v>20</v>
      </c>
      <c r="C13" s="83">
        <f>SUM(C8:C12)</f>
        <v>261</v>
      </c>
      <c r="D13" s="83">
        <f t="shared" ref="D13:J13" si="0">SUM(D8:D12)</f>
        <v>5255</v>
      </c>
      <c r="E13" s="83">
        <f t="shared" si="0"/>
        <v>6</v>
      </c>
      <c r="F13" s="83">
        <f t="shared" si="0"/>
        <v>83</v>
      </c>
      <c r="G13" s="83">
        <f t="shared" si="0"/>
        <v>1890</v>
      </c>
      <c r="H13" s="83">
        <f t="shared" si="0"/>
        <v>10</v>
      </c>
      <c r="I13" s="83">
        <f t="shared" si="0"/>
        <v>230</v>
      </c>
      <c r="J13" s="83">
        <f t="shared" si="0"/>
        <v>5290</v>
      </c>
      <c r="K13" s="83">
        <f>SUM(K8:K12)</f>
        <v>0</v>
      </c>
      <c r="L13" s="83">
        <f>SUM(L8:L12)</f>
        <v>0</v>
      </c>
      <c r="M13" s="83">
        <f>SUM(M8:M12)</f>
        <v>0</v>
      </c>
    </row>
    <row r="14" spans="1:13" ht="12.75" customHeight="1" x14ac:dyDescent="0.2">
      <c r="A14" s="62" t="s">
        <v>16</v>
      </c>
      <c r="B14" s="74">
        <v>8</v>
      </c>
      <c r="C14" s="74">
        <v>133</v>
      </c>
      <c r="D14" s="74">
        <v>2777</v>
      </c>
      <c r="E14" s="74">
        <v>2</v>
      </c>
      <c r="F14" s="74">
        <v>36</v>
      </c>
      <c r="G14" s="74">
        <v>931</v>
      </c>
      <c r="H14" s="74">
        <v>3</v>
      </c>
      <c r="I14" s="74">
        <v>74</v>
      </c>
      <c r="J14" s="74">
        <v>1699</v>
      </c>
      <c r="K14" s="74">
        <v>0</v>
      </c>
      <c r="L14" s="74">
        <v>0</v>
      </c>
      <c r="M14" s="74">
        <v>0</v>
      </c>
    </row>
    <row r="15" spans="1:13" ht="12.75" customHeight="1" x14ac:dyDescent="0.2">
      <c r="A15" s="62" t="s">
        <v>17</v>
      </c>
      <c r="B15" s="74">
        <v>1</v>
      </c>
      <c r="C15" s="74">
        <v>11</v>
      </c>
      <c r="D15" s="74">
        <v>232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</row>
    <row r="16" spans="1:13" ht="12.75" customHeight="1" x14ac:dyDescent="0.2">
      <c r="A16" s="62" t="s">
        <v>18</v>
      </c>
      <c r="B16" s="74">
        <v>2</v>
      </c>
      <c r="C16" s="74">
        <v>18</v>
      </c>
      <c r="D16" s="74">
        <v>388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</row>
    <row r="17" spans="1:13" ht="12.75" customHeight="1" x14ac:dyDescent="0.2">
      <c r="A17" s="62" t="s">
        <v>19</v>
      </c>
      <c r="B17" s="74">
        <v>2</v>
      </c>
      <c r="C17" s="74">
        <v>27</v>
      </c>
      <c r="D17" s="74">
        <v>595</v>
      </c>
      <c r="E17" s="74">
        <v>1</v>
      </c>
      <c r="F17" s="74">
        <v>17</v>
      </c>
      <c r="G17" s="74">
        <v>440</v>
      </c>
      <c r="H17" s="74">
        <v>1</v>
      </c>
      <c r="I17" s="74">
        <v>23</v>
      </c>
      <c r="J17" s="74">
        <v>546</v>
      </c>
      <c r="K17" s="74">
        <v>0</v>
      </c>
      <c r="L17" s="74">
        <v>0</v>
      </c>
      <c r="M17" s="74">
        <v>0</v>
      </c>
    </row>
    <row r="18" spans="1:13" ht="12.75" customHeight="1" x14ac:dyDescent="0.2">
      <c r="A18" s="62" t="s">
        <v>20</v>
      </c>
      <c r="B18" s="74">
        <v>4</v>
      </c>
      <c r="C18" s="74">
        <v>48</v>
      </c>
      <c r="D18" s="74">
        <v>1074</v>
      </c>
      <c r="E18" s="74">
        <v>1</v>
      </c>
      <c r="F18" s="74">
        <v>12</v>
      </c>
      <c r="G18" s="74">
        <v>334</v>
      </c>
      <c r="H18" s="74">
        <v>2</v>
      </c>
      <c r="I18" s="74">
        <v>45</v>
      </c>
      <c r="J18" s="74">
        <v>1061</v>
      </c>
      <c r="K18" s="74">
        <v>0</v>
      </c>
      <c r="L18" s="74">
        <v>0</v>
      </c>
      <c r="M18" s="74">
        <v>0</v>
      </c>
    </row>
    <row r="19" spans="1:13" ht="12.75" customHeight="1" x14ac:dyDescent="0.2">
      <c r="A19" s="62" t="s">
        <v>21</v>
      </c>
      <c r="B19" s="74">
        <v>2</v>
      </c>
      <c r="C19" s="74">
        <v>24</v>
      </c>
      <c r="D19" s="74">
        <v>426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</row>
    <row r="20" spans="1:13" ht="12.75" customHeight="1" x14ac:dyDescent="0.2">
      <c r="A20" s="62" t="s">
        <v>22</v>
      </c>
      <c r="B20" s="74">
        <v>3</v>
      </c>
      <c r="C20" s="74">
        <v>36</v>
      </c>
      <c r="D20" s="74">
        <v>796</v>
      </c>
      <c r="E20" s="74">
        <v>1</v>
      </c>
      <c r="F20" s="74">
        <v>18</v>
      </c>
      <c r="G20" s="74">
        <v>453</v>
      </c>
      <c r="H20" s="74">
        <v>1</v>
      </c>
      <c r="I20" s="74">
        <v>30</v>
      </c>
      <c r="J20" s="74">
        <v>656</v>
      </c>
      <c r="K20" s="74">
        <v>0</v>
      </c>
      <c r="L20" s="74">
        <v>0</v>
      </c>
      <c r="M20" s="74">
        <v>0</v>
      </c>
    </row>
    <row r="21" spans="1:13" ht="12.75" customHeight="1" x14ac:dyDescent="0.2">
      <c r="A21" s="62" t="s">
        <v>23</v>
      </c>
      <c r="B21" s="74">
        <v>6</v>
      </c>
      <c r="C21" s="74">
        <v>58</v>
      </c>
      <c r="D21" s="74">
        <v>1157</v>
      </c>
      <c r="E21" s="74">
        <v>2</v>
      </c>
      <c r="F21" s="74">
        <v>29</v>
      </c>
      <c r="G21" s="74">
        <v>772</v>
      </c>
      <c r="H21" s="74">
        <v>2</v>
      </c>
      <c r="I21" s="74">
        <v>47</v>
      </c>
      <c r="J21" s="74">
        <v>1178</v>
      </c>
      <c r="K21" s="74">
        <v>0</v>
      </c>
      <c r="L21" s="74">
        <v>0</v>
      </c>
      <c r="M21" s="74">
        <v>0</v>
      </c>
    </row>
    <row r="22" spans="1:13" ht="12.75" customHeight="1" x14ac:dyDescent="0.2">
      <c r="A22" s="62" t="s">
        <v>24</v>
      </c>
      <c r="B22" s="74">
        <v>1</v>
      </c>
      <c r="C22" s="74">
        <v>18</v>
      </c>
      <c r="D22" s="74">
        <v>355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1</v>
      </c>
      <c r="L22" s="74">
        <v>2</v>
      </c>
      <c r="M22" s="74">
        <v>48</v>
      </c>
    </row>
    <row r="23" spans="1:13" ht="12.75" customHeight="1" x14ac:dyDescent="0.2">
      <c r="A23" s="62" t="s">
        <v>25</v>
      </c>
      <c r="B23" s="74">
        <v>2</v>
      </c>
      <c r="C23" s="74">
        <v>15</v>
      </c>
      <c r="D23" s="74">
        <v>298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</row>
    <row r="24" spans="1:13" ht="12.75" customHeight="1" x14ac:dyDescent="0.2">
      <c r="A24" s="62" t="s">
        <v>26</v>
      </c>
      <c r="B24" s="74">
        <v>1</v>
      </c>
      <c r="C24" s="74">
        <v>19</v>
      </c>
      <c r="D24" s="74">
        <v>434</v>
      </c>
      <c r="E24" s="74">
        <v>0</v>
      </c>
      <c r="F24" s="74">
        <v>0</v>
      </c>
      <c r="G24" s="74">
        <v>0</v>
      </c>
      <c r="H24" s="74">
        <v>1</v>
      </c>
      <c r="I24" s="74">
        <v>26</v>
      </c>
      <c r="J24" s="74">
        <v>536</v>
      </c>
      <c r="K24" s="74">
        <v>0</v>
      </c>
      <c r="L24" s="74">
        <v>0</v>
      </c>
      <c r="M24" s="74">
        <v>0</v>
      </c>
    </row>
    <row r="25" spans="1:13" ht="12.75" customHeight="1" x14ac:dyDescent="0.2">
      <c r="A25" s="62" t="s">
        <v>27</v>
      </c>
      <c r="B25" s="74">
        <v>3</v>
      </c>
      <c r="C25" s="74">
        <v>49</v>
      </c>
      <c r="D25" s="74">
        <v>1057</v>
      </c>
      <c r="E25" s="74">
        <v>1</v>
      </c>
      <c r="F25" s="74">
        <v>15</v>
      </c>
      <c r="G25" s="74">
        <v>341</v>
      </c>
      <c r="H25" s="74">
        <v>1</v>
      </c>
      <c r="I25" s="74">
        <v>39</v>
      </c>
      <c r="J25" s="74">
        <v>950</v>
      </c>
      <c r="K25" s="74">
        <v>0</v>
      </c>
      <c r="L25" s="74">
        <v>0</v>
      </c>
      <c r="M25" s="74">
        <v>0</v>
      </c>
    </row>
    <row r="26" spans="1:13" ht="12.75" customHeight="1" x14ac:dyDescent="0.2">
      <c r="A26" s="62" t="s">
        <v>28</v>
      </c>
      <c r="B26" s="74">
        <v>1</v>
      </c>
      <c r="C26" s="74">
        <v>16</v>
      </c>
      <c r="D26" s="74">
        <v>373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</row>
    <row r="27" spans="1:13" ht="12.75" customHeight="1" x14ac:dyDescent="0.2">
      <c r="A27" s="62" t="s">
        <v>29</v>
      </c>
      <c r="B27" s="74">
        <v>2</v>
      </c>
      <c r="C27" s="74">
        <v>29</v>
      </c>
      <c r="D27" s="74">
        <v>608</v>
      </c>
      <c r="E27" s="74">
        <v>1</v>
      </c>
      <c r="F27" s="74">
        <v>22</v>
      </c>
      <c r="G27" s="74">
        <v>598</v>
      </c>
      <c r="H27" s="74">
        <v>1</v>
      </c>
      <c r="I27" s="74">
        <v>32</v>
      </c>
      <c r="J27" s="74">
        <v>751</v>
      </c>
      <c r="K27" s="74">
        <v>0</v>
      </c>
      <c r="L27" s="74">
        <v>0</v>
      </c>
      <c r="M27" s="74">
        <v>0</v>
      </c>
    </row>
    <row r="28" spans="1:13" ht="12.75" customHeight="1" x14ac:dyDescent="0.2">
      <c r="A28" s="62" t="s">
        <v>30</v>
      </c>
      <c r="B28" s="74">
        <v>5</v>
      </c>
      <c r="C28" s="74">
        <v>74</v>
      </c>
      <c r="D28" s="74">
        <v>1578</v>
      </c>
      <c r="E28" s="74">
        <v>1</v>
      </c>
      <c r="F28" s="74">
        <v>24</v>
      </c>
      <c r="G28" s="74">
        <v>645</v>
      </c>
      <c r="H28" s="74">
        <v>2</v>
      </c>
      <c r="I28" s="74">
        <v>62</v>
      </c>
      <c r="J28" s="74">
        <v>1470</v>
      </c>
      <c r="K28" s="74">
        <v>0</v>
      </c>
      <c r="L28" s="74">
        <v>0</v>
      </c>
      <c r="M28" s="74">
        <v>0</v>
      </c>
    </row>
    <row r="29" spans="1:13" ht="12.75" customHeight="1" x14ac:dyDescent="0.2">
      <c r="A29" s="62" t="s">
        <v>31</v>
      </c>
      <c r="B29" s="74">
        <v>1</v>
      </c>
      <c r="C29" s="74">
        <v>20</v>
      </c>
      <c r="D29" s="74">
        <v>417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 s="74">
        <v>0</v>
      </c>
    </row>
    <row r="30" spans="1:13" ht="12.75" customHeight="1" x14ac:dyDescent="0.2">
      <c r="A30" s="62" t="s">
        <v>32</v>
      </c>
      <c r="B30" s="74">
        <v>5</v>
      </c>
      <c r="C30" s="74">
        <v>71</v>
      </c>
      <c r="D30" s="74">
        <v>1447</v>
      </c>
      <c r="E30" s="74">
        <v>1</v>
      </c>
      <c r="F30" s="74">
        <v>19</v>
      </c>
      <c r="G30" s="74">
        <v>483</v>
      </c>
      <c r="H30" s="74">
        <v>1</v>
      </c>
      <c r="I30" s="74">
        <v>27</v>
      </c>
      <c r="J30" s="74">
        <v>633</v>
      </c>
      <c r="K30" s="74">
        <v>0</v>
      </c>
      <c r="L30" s="74">
        <v>0</v>
      </c>
      <c r="M30" s="74">
        <v>0</v>
      </c>
    </row>
    <row r="31" spans="1:13" ht="12.75" customHeight="1" x14ac:dyDescent="0.2">
      <c r="A31" s="62" t="s">
        <v>33</v>
      </c>
      <c r="B31" s="74">
        <v>6</v>
      </c>
      <c r="C31" s="74">
        <v>79</v>
      </c>
      <c r="D31" s="74">
        <v>1682</v>
      </c>
      <c r="E31" s="74">
        <v>2</v>
      </c>
      <c r="F31" s="74">
        <v>30</v>
      </c>
      <c r="G31" s="74">
        <v>745</v>
      </c>
      <c r="H31" s="74">
        <v>1</v>
      </c>
      <c r="I31" s="74">
        <v>34</v>
      </c>
      <c r="J31" s="74">
        <v>812</v>
      </c>
      <c r="K31" s="74">
        <v>0</v>
      </c>
      <c r="L31" s="74">
        <v>0</v>
      </c>
      <c r="M31" s="74">
        <v>0</v>
      </c>
    </row>
    <row r="32" spans="1:13" s="81" customFormat="1" ht="17.100000000000001" customHeight="1" x14ac:dyDescent="0.2">
      <c r="A32" s="79" t="s">
        <v>34</v>
      </c>
      <c r="B32" s="80">
        <f>SUM(B14:B31)</f>
        <v>55</v>
      </c>
      <c r="C32" s="80">
        <f>SUM(C14:C31)</f>
        <v>745</v>
      </c>
      <c r="D32" s="80">
        <f t="shared" ref="D32:J32" si="1">SUM(D14:D31)</f>
        <v>15694</v>
      </c>
      <c r="E32" s="80">
        <f>SUM(E14:E31)</f>
        <v>13</v>
      </c>
      <c r="F32" s="80">
        <f t="shared" si="1"/>
        <v>222</v>
      </c>
      <c r="G32" s="80">
        <f t="shared" si="1"/>
        <v>5742</v>
      </c>
      <c r="H32" s="80">
        <f>SUM(H14:H31)</f>
        <v>16</v>
      </c>
      <c r="I32" s="80">
        <f t="shared" si="1"/>
        <v>439</v>
      </c>
      <c r="J32" s="80">
        <f t="shared" si="1"/>
        <v>10292</v>
      </c>
      <c r="K32" s="80">
        <f>SUM(K14:K31)</f>
        <v>1</v>
      </c>
      <c r="L32" s="80">
        <f>SUM(L14:L31)</f>
        <v>2</v>
      </c>
      <c r="M32" s="80">
        <f>SUM(M14:M31)</f>
        <v>48</v>
      </c>
    </row>
    <row r="33" spans="1:13" ht="17.100000000000001" customHeight="1" thickBot="1" x14ac:dyDescent="0.25">
      <c r="A33" s="64" t="s">
        <v>35</v>
      </c>
      <c r="B33" s="75">
        <f t="shared" ref="B33:M33" si="2">+B13+B32</f>
        <v>75</v>
      </c>
      <c r="C33" s="75">
        <f t="shared" si="2"/>
        <v>1006</v>
      </c>
      <c r="D33" s="75">
        <f t="shared" si="2"/>
        <v>20949</v>
      </c>
      <c r="E33" s="75">
        <f t="shared" si="2"/>
        <v>19</v>
      </c>
      <c r="F33" s="75">
        <f t="shared" si="2"/>
        <v>305</v>
      </c>
      <c r="G33" s="75">
        <f t="shared" si="2"/>
        <v>7632</v>
      </c>
      <c r="H33" s="75">
        <f t="shared" si="2"/>
        <v>26</v>
      </c>
      <c r="I33" s="75">
        <f t="shared" si="2"/>
        <v>669</v>
      </c>
      <c r="J33" s="75">
        <f t="shared" si="2"/>
        <v>15582</v>
      </c>
      <c r="K33" s="75">
        <f t="shared" si="2"/>
        <v>1</v>
      </c>
      <c r="L33" s="75">
        <f t="shared" si="2"/>
        <v>2</v>
      </c>
      <c r="M33" s="75">
        <f t="shared" si="2"/>
        <v>48</v>
      </c>
    </row>
    <row r="34" spans="1:13" ht="11.85" customHeight="1" x14ac:dyDescent="0.2">
      <c r="A34" s="66" t="s">
        <v>59</v>
      </c>
      <c r="B34" s="54"/>
    </row>
    <row r="35" spans="1:13" ht="22.2" customHeight="1" x14ac:dyDescent="0.2">
      <c r="A35" s="97" t="s">
        <v>76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</row>
    <row r="36" spans="1:13" ht="5.0999999999999996" customHeight="1" x14ac:dyDescent="0.2">
      <c r="A36" s="54"/>
      <c r="B36" s="54"/>
      <c r="C36" s="54"/>
      <c r="D36" s="54"/>
      <c r="E36" s="54"/>
      <c r="F36" s="54"/>
    </row>
    <row r="37" spans="1:13" ht="11.85" customHeight="1" x14ac:dyDescent="0.2">
      <c r="A37" s="68" t="s">
        <v>60</v>
      </c>
    </row>
    <row r="47" spans="1:13" ht="12.75" customHeight="1" x14ac:dyDescent="0.2">
      <c r="D47" s="41"/>
    </row>
    <row r="59" spans="1:13" ht="12.7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ht="12.75" customHeight="1" x14ac:dyDescent="0.25">
      <c r="A60" s="44"/>
      <c r="B60" s="3"/>
      <c r="C60" s="3"/>
      <c r="D60" s="3"/>
      <c r="E60" s="3"/>
      <c r="F60" s="3"/>
      <c r="G60" s="3"/>
      <c r="H60" s="3"/>
      <c r="I60" s="3"/>
      <c r="K60" s="3"/>
      <c r="L60" s="3"/>
    </row>
    <row r="63" spans="1:13" ht="10.199999999999999" x14ac:dyDescent="0.2"/>
  </sheetData>
  <mergeCells count="2">
    <mergeCell ref="A5:A6"/>
    <mergeCell ref="A35:M35"/>
  </mergeCells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workbookViewId="0">
      <selection activeCell="A4" sqref="A4"/>
    </sheetView>
  </sheetViews>
  <sheetFormatPr baseColWidth="10" defaultColWidth="12" defaultRowHeight="12.75" customHeight="1" x14ac:dyDescent="0.2"/>
  <cols>
    <col min="1" max="1" width="21.7109375" style="26" customWidth="1"/>
    <col min="2" max="10" width="10.42578125" style="26" customWidth="1"/>
    <col min="11" max="16384" width="12" style="26"/>
  </cols>
  <sheetData>
    <row r="1" spans="1:13" ht="12.75" customHeight="1" x14ac:dyDescent="0.25">
      <c r="A1" s="4" t="s">
        <v>61</v>
      </c>
      <c r="B1" s="25"/>
      <c r="C1" s="25"/>
      <c r="D1" s="25"/>
      <c r="E1" s="25"/>
      <c r="F1" s="25"/>
      <c r="G1" s="25"/>
      <c r="H1" s="25"/>
      <c r="I1" s="25"/>
      <c r="J1" s="25"/>
    </row>
    <row r="3" spans="1:13" ht="26.25" customHeight="1" x14ac:dyDescent="0.2">
      <c r="A3" s="72" t="s">
        <v>86</v>
      </c>
      <c r="B3" s="53"/>
      <c r="C3" s="53"/>
      <c r="D3" s="53"/>
      <c r="E3" s="53"/>
      <c r="F3" s="53"/>
      <c r="G3" s="53"/>
      <c r="H3" s="53"/>
      <c r="I3" s="53"/>
      <c r="J3" s="53"/>
    </row>
    <row r="4" spans="1:13" ht="12.75" customHeight="1" x14ac:dyDescent="0.25">
      <c r="A4" s="11"/>
    </row>
    <row r="5" spans="1:13" ht="12" thickBot="1" x14ac:dyDescent="0.25">
      <c r="A5" s="95" t="s">
        <v>5</v>
      </c>
      <c r="B5" s="71" t="s">
        <v>65</v>
      </c>
      <c r="C5" s="55"/>
      <c r="D5" s="55"/>
      <c r="E5" s="55" t="s">
        <v>3</v>
      </c>
      <c r="F5" s="55"/>
      <c r="G5" s="55"/>
      <c r="H5" s="55" t="s">
        <v>4</v>
      </c>
      <c r="I5" s="55"/>
      <c r="J5" s="56"/>
    </row>
    <row r="6" spans="1:13" ht="35.1" customHeight="1" thickBot="1" x14ac:dyDescent="0.25">
      <c r="A6" s="96"/>
      <c r="B6" s="57" t="s">
        <v>6</v>
      </c>
      <c r="C6" s="57" t="s">
        <v>7</v>
      </c>
      <c r="D6" s="58" t="s">
        <v>8</v>
      </c>
      <c r="E6" s="57" t="s">
        <v>6</v>
      </c>
      <c r="F6" s="57" t="s">
        <v>7</v>
      </c>
      <c r="G6" s="58" t="s">
        <v>8</v>
      </c>
      <c r="H6" s="57" t="s">
        <v>6</v>
      </c>
      <c r="I6" s="59" t="s">
        <v>9</v>
      </c>
      <c r="J6" s="60" t="s">
        <v>8</v>
      </c>
    </row>
    <row r="7" spans="1:13" ht="11.85" customHeight="1" x14ac:dyDescent="0.2">
      <c r="A7" s="61"/>
      <c r="B7" s="50"/>
      <c r="C7" s="41"/>
      <c r="D7" s="41"/>
      <c r="H7" s="52"/>
      <c r="I7" s="52"/>
      <c r="J7" s="52"/>
    </row>
    <row r="8" spans="1:13" ht="11.85" customHeight="1" x14ac:dyDescent="0.2">
      <c r="A8" s="62" t="s">
        <v>10</v>
      </c>
      <c r="B8" s="50">
        <v>1</v>
      </c>
      <c r="C8" s="41">
        <v>9</v>
      </c>
      <c r="D8" s="41">
        <v>165</v>
      </c>
      <c r="E8" s="51">
        <v>1</v>
      </c>
      <c r="F8" s="41">
        <v>13</v>
      </c>
      <c r="G8" s="41">
        <v>286</v>
      </c>
      <c r="H8" s="50">
        <v>1</v>
      </c>
      <c r="I8" s="41">
        <v>26</v>
      </c>
      <c r="J8" s="41">
        <v>624</v>
      </c>
      <c r="M8" s="69"/>
    </row>
    <row r="9" spans="1:13" ht="11.85" customHeight="1" x14ac:dyDescent="0.2">
      <c r="A9" s="62" t="s">
        <v>11</v>
      </c>
      <c r="B9" s="50">
        <v>4</v>
      </c>
      <c r="C9" s="41">
        <v>54</v>
      </c>
      <c r="D9" s="41">
        <v>1129</v>
      </c>
      <c r="E9" s="51">
        <v>0</v>
      </c>
      <c r="F9" s="51">
        <v>0</v>
      </c>
      <c r="G9" s="51">
        <v>0</v>
      </c>
      <c r="H9" s="50">
        <v>2</v>
      </c>
      <c r="I9" s="41">
        <v>40</v>
      </c>
      <c r="J9" s="41">
        <v>892</v>
      </c>
      <c r="M9" s="69"/>
    </row>
    <row r="10" spans="1:13" ht="11.85" customHeight="1" x14ac:dyDescent="0.2">
      <c r="A10" s="62" t="s">
        <v>12</v>
      </c>
      <c r="B10" s="50">
        <v>6</v>
      </c>
      <c r="C10" s="41">
        <v>87</v>
      </c>
      <c r="D10" s="41">
        <v>1718</v>
      </c>
      <c r="E10" s="51">
        <v>2</v>
      </c>
      <c r="F10" s="41">
        <v>23</v>
      </c>
      <c r="G10" s="41">
        <v>503</v>
      </c>
      <c r="H10" s="50">
        <v>2</v>
      </c>
      <c r="I10" s="41">
        <v>47</v>
      </c>
      <c r="J10" s="41">
        <v>1087</v>
      </c>
      <c r="M10" s="69"/>
    </row>
    <row r="11" spans="1:13" ht="11.85" customHeight="1" x14ac:dyDescent="0.2">
      <c r="A11" s="62" t="s">
        <v>13</v>
      </c>
      <c r="B11" s="50">
        <v>5</v>
      </c>
      <c r="C11" s="41">
        <v>62</v>
      </c>
      <c r="D11" s="41">
        <v>1217</v>
      </c>
      <c r="E11" s="51">
        <v>1</v>
      </c>
      <c r="F11" s="41">
        <v>17</v>
      </c>
      <c r="G11" s="41">
        <v>412</v>
      </c>
      <c r="H11" s="50">
        <v>2</v>
      </c>
      <c r="I11" s="41">
        <v>46</v>
      </c>
      <c r="J11" s="41">
        <v>1038</v>
      </c>
      <c r="M11" s="69"/>
    </row>
    <row r="12" spans="1:13" ht="11.85" customHeight="1" x14ac:dyDescent="0.2">
      <c r="A12" s="62" t="s">
        <v>14</v>
      </c>
      <c r="B12" s="50">
        <v>4</v>
      </c>
      <c r="C12" s="41">
        <v>57</v>
      </c>
      <c r="D12" s="41">
        <v>1157</v>
      </c>
      <c r="E12" s="51">
        <v>2</v>
      </c>
      <c r="F12" s="41">
        <v>29</v>
      </c>
      <c r="G12" s="41">
        <v>671</v>
      </c>
      <c r="H12" s="50">
        <v>3</v>
      </c>
      <c r="I12" s="41">
        <v>67</v>
      </c>
      <c r="J12" s="41">
        <v>1595</v>
      </c>
      <c r="M12" s="69"/>
    </row>
    <row r="13" spans="1:13" ht="11.85" customHeight="1" x14ac:dyDescent="0.2">
      <c r="A13" s="63" t="s">
        <v>15</v>
      </c>
      <c r="B13" s="50">
        <f>SUM(B8:B12)</f>
        <v>20</v>
      </c>
      <c r="C13" s="41">
        <f>SUM(C8:C12)</f>
        <v>269</v>
      </c>
      <c r="D13" s="41">
        <f t="shared" ref="D13:J13" si="0">SUM(D8:D12)</f>
        <v>5386</v>
      </c>
      <c r="E13" s="51">
        <f t="shared" si="0"/>
        <v>6</v>
      </c>
      <c r="F13" s="41">
        <f t="shared" si="0"/>
        <v>82</v>
      </c>
      <c r="G13" s="41">
        <f t="shared" si="0"/>
        <v>1872</v>
      </c>
      <c r="H13" s="50">
        <f t="shared" si="0"/>
        <v>10</v>
      </c>
      <c r="I13" s="41">
        <f t="shared" si="0"/>
        <v>226</v>
      </c>
      <c r="J13" s="41">
        <f t="shared" si="0"/>
        <v>5236</v>
      </c>
      <c r="K13" s="40"/>
      <c r="M13" s="69"/>
    </row>
    <row r="14" spans="1:13" ht="5.0999999999999996" customHeight="1" x14ac:dyDescent="0.2">
      <c r="A14" s="62"/>
      <c r="B14" s="47"/>
      <c r="C14" s="41"/>
      <c r="D14" s="47"/>
      <c r="E14" s="51"/>
      <c r="F14" s="47"/>
      <c r="G14" s="47"/>
      <c r="H14" s="51"/>
      <c r="I14" s="47"/>
      <c r="J14" s="47"/>
      <c r="K14" s="47"/>
      <c r="M14" s="69"/>
    </row>
    <row r="15" spans="1:13" ht="11.85" customHeight="1" x14ac:dyDescent="0.2">
      <c r="A15" s="62" t="s">
        <v>16</v>
      </c>
      <c r="B15" s="50">
        <v>8</v>
      </c>
      <c r="C15" s="41">
        <v>134</v>
      </c>
      <c r="D15" s="41">
        <v>2811</v>
      </c>
      <c r="E15" s="51">
        <v>2</v>
      </c>
      <c r="F15" s="41">
        <v>36</v>
      </c>
      <c r="G15" s="41">
        <v>923</v>
      </c>
      <c r="H15" s="51">
        <v>3</v>
      </c>
      <c r="I15" s="41">
        <v>72</v>
      </c>
      <c r="J15" s="41">
        <v>1698</v>
      </c>
      <c r="M15" s="69"/>
    </row>
    <row r="16" spans="1:13" ht="11.85" customHeight="1" x14ac:dyDescent="0.2">
      <c r="A16" s="62" t="s">
        <v>17</v>
      </c>
      <c r="B16" s="50">
        <v>1</v>
      </c>
      <c r="C16" s="41">
        <v>11</v>
      </c>
      <c r="D16" s="41">
        <v>238</v>
      </c>
      <c r="E16" s="51">
        <v>0</v>
      </c>
      <c r="F16" s="51">
        <v>0</v>
      </c>
      <c r="G16" s="50">
        <v>0</v>
      </c>
      <c r="H16" s="50">
        <v>0</v>
      </c>
      <c r="I16" s="50">
        <v>0</v>
      </c>
      <c r="J16" s="50">
        <v>0</v>
      </c>
      <c r="M16" s="69"/>
    </row>
    <row r="17" spans="1:13" ht="11.85" customHeight="1" x14ac:dyDescent="0.2">
      <c r="A17" s="62" t="s">
        <v>18</v>
      </c>
      <c r="B17" s="50">
        <v>2</v>
      </c>
      <c r="C17" s="41">
        <v>17</v>
      </c>
      <c r="D17" s="41">
        <v>387</v>
      </c>
      <c r="E17" s="51">
        <v>0</v>
      </c>
      <c r="F17" s="51">
        <v>0</v>
      </c>
      <c r="G17" s="50">
        <v>0</v>
      </c>
      <c r="H17" s="50">
        <v>0</v>
      </c>
      <c r="I17" s="50">
        <v>0</v>
      </c>
      <c r="J17" s="50">
        <v>0</v>
      </c>
      <c r="M17" s="69"/>
    </row>
    <row r="18" spans="1:13" ht="11.85" customHeight="1" x14ac:dyDescent="0.2">
      <c r="A18" s="62" t="s">
        <v>19</v>
      </c>
      <c r="B18" s="50">
        <v>2</v>
      </c>
      <c r="C18" s="41">
        <v>27</v>
      </c>
      <c r="D18" s="41">
        <v>612</v>
      </c>
      <c r="E18" s="51">
        <v>1</v>
      </c>
      <c r="F18" s="41">
        <v>17</v>
      </c>
      <c r="G18" s="41">
        <v>429</v>
      </c>
      <c r="H18" s="50">
        <v>1</v>
      </c>
      <c r="I18" s="41">
        <v>21</v>
      </c>
      <c r="J18" s="41">
        <v>491</v>
      </c>
      <c r="M18" s="69"/>
    </row>
    <row r="19" spans="1:13" ht="11.85" customHeight="1" x14ac:dyDescent="0.2">
      <c r="A19" s="62" t="s">
        <v>20</v>
      </c>
      <c r="B19" s="50">
        <v>4</v>
      </c>
      <c r="C19" s="41">
        <v>51</v>
      </c>
      <c r="D19" s="41">
        <v>1051</v>
      </c>
      <c r="E19" s="51">
        <v>1</v>
      </c>
      <c r="F19" s="41">
        <v>12</v>
      </c>
      <c r="G19" s="41">
        <v>324</v>
      </c>
      <c r="H19" s="51">
        <v>2</v>
      </c>
      <c r="I19" s="41">
        <v>46</v>
      </c>
      <c r="J19" s="41">
        <v>1089</v>
      </c>
      <c r="M19" s="69"/>
    </row>
    <row r="20" spans="1:13" ht="11.85" customHeight="1" x14ac:dyDescent="0.2">
      <c r="A20" s="62" t="s">
        <v>21</v>
      </c>
      <c r="B20" s="50">
        <v>2</v>
      </c>
      <c r="C20" s="41">
        <v>25</v>
      </c>
      <c r="D20" s="41">
        <v>435</v>
      </c>
      <c r="E20" s="51">
        <v>0</v>
      </c>
      <c r="F20" s="51">
        <v>0</v>
      </c>
      <c r="G20" s="50">
        <v>0</v>
      </c>
      <c r="H20" s="50">
        <v>0</v>
      </c>
      <c r="I20" s="50">
        <v>0</v>
      </c>
      <c r="J20" s="50">
        <v>0</v>
      </c>
      <c r="M20" s="69"/>
    </row>
    <row r="21" spans="1:13" ht="11.85" customHeight="1" x14ac:dyDescent="0.2">
      <c r="A21" s="62" t="s">
        <v>22</v>
      </c>
      <c r="B21" s="50">
        <v>3</v>
      </c>
      <c r="C21" s="41">
        <v>41</v>
      </c>
      <c r="D21" s="41">
        <v>860</v>
      </c>
      <c r="E21" s="51">
        <v>1</v>
      </c>
      <c r="F21" s="41">
        <v>18</v>
      </c>
      <c r="G21" s="41">
        <v>427</v>
      </c>
      <c r="H21" s="50">
        <v>1</v>
      </c>
      <c r="I21" s="41">
        <v>29</v>
      </c>
      <c r="J21" s="41">
        <v>662</v>
      </c>
      <c r="M21" s="69"/>
    </row>
    <row r="22" spans="1:13" ht="11.85" customHeight="1" x14ac:dyDescent="0.2">
      <c r="A22" s="62" t="s">
        <v>23</v>
      </c>
      <c r="B22" s="50">
        <v>6</v>
      </c>
      <c r="C22" s="41">
        <v>59</v>
      </c>
      <c r="D22" s="41">
        <v>1147</v>
      </c>
      <c r="E22" s="51">
        <v>2</v>
      </c>
      <c r="F22" s="41">
        <v>30</v>
      </c>
      <c r="G22" s="41">
        <v>792</v>
      </c>
      <c r="H22" s="51">
        <v>2</v>
      </c>
      <c r="I22" s="41">
        <v>47</v>
      </c>
      <c r="J22" s="41">
        <v>1162</v>
      </c>
      <c r="M22" s="69"/>
    </row>
    <row r="23" spans="1:13" ht="11.85" customHeight="1" x14ac:dyDescent="0.2">
      <c r="A23" s="62" t="s">
        <v>24</v>
      </c>
      <c r="B23" s="50">
        <v>1</v>
      </c>
      <c r="C23" s="41">
        <v>19</v>
      </c>
      <c r="D23" s="41">
        <v>365</v>
      </c>
      <c r="E23" s="51">
        <v>0</v>
      </c>
      <c r="F23" s="51">
        <v>0</v>
      </c>
      <c r="G23" s="50">
        <v>0</v>
      </c>
      <c r="H23" s="50">
        <v>0</v>
      </c>
      <c r="I23" s="50">
        <v>0</v>
      </c>
      <c r="J23" s="50">
        <v>0</v>
      </c>
      <c r="M23" s="69"/>
    </row>
    <row r="24" spans="1:13" ht="11.85" customHeight="1" x14ac:dyDescent="0.2">
      <c r="A24" s="62" t="s">
        <v>25</v>
      </c>
      <c r="B24" s="50">
        <v>2</v>
      </c>
      <c r="C24" s="41">
        <v>15</v>
      </c>
      <c r="D24" s="41">
        <v>304</v>
      </c>
      <c r="E24" s="51">
        <v>0</v>
      </c>
      <c r="F24" s="51">
        <v>0</v>
      </c>
      <c r="G24" s="50">
        <v>0</v>
      </c>
      <c r="H24" s="50">
        <v>0</v>
      </c>
      <c r="I24" s="50">
        <v>0</v>
      </c>
      <c r="J24" s="50">
        <v>0</v>
      </c>
      <c r="M24" s="69"/>
    </row>
    <row r="25" spans="1:13" ht="11.85" customHeight="1" x14ac:dyDescent="0.2">
      <c r="A25" s="62" t="s">
        <v>26</v>
      </c>
      <c r="B25" s="50">
        <v>1</v>
      </c>
      <c r="C25" s="41">
        <v>18</v>
      </c>
      <c r="D25" s="41">
        <v>422</v>
      </c>
      <c r="E25" s="51">
        <v>0</v>
      </c>
      <c r="F25" s="51">
        <v>0</v>
      </c>
      <c r="G25" s="50">
        <v>0</v>
      </c>
      <c r="H25" s="50">
        <v>1</v>
      </c>
      <c r="I25" s="41">
        <v>26</v>
      </c>
      <c r="J25" s="41">
        <v>530</v>
      </c>
      <c r="M25" s="69"/>
    </row>
    <row r="26" spans="1:13" ht="11.85" customHeight="1" x14ac:dyDescent="0.2">
      <c r="A26" s="62" t="s">
        <v>27</v>
      </c>
      <c r="B26" s="50">
        <v>3</v>
      </c>
      <c r="C26" s="41">
        <v>50</v>
      </c>
      <c r="D26" s="41">
        <v>1062</v>
      </c>
      <c r="E26" s="51">
        <v>1</v>
      </c>
      <c r="F26" s="41">
        <v>16</v>
      </c>
      <c r="G26" s="41">
        <v>369</v>
      </c>
      <c r="H26" s="51">
        <v>1</v>
      </c>
      <c r="I26" s="41">
        <v>38</v>
      </c>
      <c r="J26" s="41">
        <v>929</v>
      </c>
      <c r="M26" s="69"/>
    </row>
    <row r="27" spans="1:13" ht="11.85" customHeight="1" x14ac:dyDescent="0.2">
      <c r="A27" s="62" t="s">
        <v>28</v>
      </c>
      <c r="B27" s="50">
        <v>1</v>
      </c>
      <c r="C27" s="41">
        <v>16</v>
      </c>
      <c r="D27" s="41">
        <v>387</v>
      </c>
      <c r="E27" s="51">
        <v>0</v>
      </c>
      <c r="F27" s="51">
        <v>0</v>
      </c>
      <c r="G27" s="50">
        <v>0</v>
      </c>
      <c r="H27" s="50">
        <v>0</v>
      </c>
      <c r="I27" s="50">
        <v>0</v>
      </c>
      <c r="J27" s="50">
        <v>0</v>
      </c>
      <c r="M27" s="69"/>
    </row>
    <row r="28" spans="1:13" ht="11.85" customHeight="1" x14ac:dyDescent="0.2">
      <c r="A28" s="62" t="s">
        <v>29</v>
      </c>
      <c r="B28" s="50">
        <v>2</v>
      </c>
      <c r="C28" s="41">
        <v>31</v>
      </c>
      <c r="D28" s="41">
        <v>654</v>
      </c>
      <c r="E28" s="51">
        <v>1</v>
      </c>
      <c r="F28" s="41">
        <v>21</v>
      </c>
      <c r="G28" s="41">
        <v>555</v>
      </c>
      <c r="H28" s="50">
        <v>1</v>
      </c>
      <c r="I28" s="41">
        <v>32</v>
      </c>
      <c r="J28" s="41">
        <v>761</v>
      </c>
      <c r="M28" s="69"/>
    </row>
    <row r="29" spans="1:13" ht="11.85" customHeight="1" x14ac:dyDescent="0.2">
      <c r="A29" s="62" t="s">
        <v>30</v>
      </c>
      <c r="B29" s="50">
        <v>5</v>
      </c>
      <c r="C29" s="41">
        <v>75</v>
      </c>
      <c r="D29" s="41">
        <v>1584</v>
      </c>
      <c r="E29" s="51">
        <v>1</v>
      </c>
      <c r="F29" s="41">
        <v>24</v>
      </c>
      <c r="G29" s="41">
        <v>641</v>
      </c>
      <c r="H29" s="51">
        <v>2</v>
      </c>
      <c r="I29" s="41">
        <v>60</v>
      </c>
      <c r="J29" s="41">
        <v>1463</v>
      </c>
      <c r="M29" s="69"/>
    </row>
    <row r="30" spans="1:13" ht="11.85" customHeight="1" x14ac:dyDescent="0.2">
      <c r="A30" s="62" t="s">
        <v>31</v>
      </c>
      <c r="B30" s="50">
        <v>1</v>
      </c>
      <c r="C30" s="41">
        <v>20</v>
      </c>
      <c r="D30" s="41">
        <v>400</v>
      </c>
      <c r="E30" s="51">
        <v>0</v>
      </c>
      <c r="F30" s="51">
        <v>0</v>
      </c>
      <c r="G30" s="50">
        <v>0</v>
      </c>
      <c r="H30" s="50">
        <v>0</v>
      </c>
      <c r="I30" s="50">
        <v>0</v>
      </c>
      <c r="J30" s="50">
        <v>0</v>
      </c>
      <c r="M30" s="69"/>
    </row>
    <row r="31" spans="1:13" ht="11.85" customHeight="1" x14ac:dyDescent="0.2">
      <c r="A31" s="62" t="s">
        <v>32</v>
      </c>
      <c r="B31" s="50">
        <v>5</v>
      </c>
      <c r="C31" s="41">
        <v>72</v>
      </c>
      <c r="D31" s="41">
        <v>1480</v>
      </c>
      <c r="E31" s="51">
        <v>1</v>
      </c>
      <c r="F31" s="41">
        <v>18</v>
      </c>
      <c r="G31" s="41">
        <v>456</v>
      </c>
      <c r="H31" s="50">
        <v>1</v>
      </c>
      <c r="I31" s="41">
        <v>28</v>
      </c>
      <c r="J31" s="41">
        <v>640</v>
      </c>
      <c r="M31" s="69"/>
    </row>
    <row r="32" spans="1:13" ht="11.85" customHeight="1" x14ac:dyDescent="0.2">
      <c r="A32" s="62" t="s">
        <v>33</v>
      </c>
      <c r="B32" s="50">
        <v>6</v>
      </c>
      <c r="C32" s="41">
        <v>82</v>
      </c>
      <c r="D32" s="41">
        <v>1719</v>
      </c>
      <c r="E32" s="51">
        <v>2</v>
      </c>
      <c r="F32" s="41">
        <v>30</v>
      </c>
      <c r="G32" s="41">
        <v>748</v>
      </c>
      <c r="H32" s="50">
        <v>1</v>
      </c>
      <c r="I32" s="41">
        <v>34</v>
      </c>
      <c r="J32" s="41">
        <v>815</v>
      </c>
      <c r="M32" s="69"/>
    </row>
    <row r="33" spans="1:13" ht="11.85" customHeight="1" x14ac:dyDescent="0.2">
      <c r="A33" s="63" t="s">
        <v>34</v>
      </c>
      <c r="B33" s="50">
        <f>SUM(B15:B32)</f>
        <v>55</v>
      </c>
      <c r="C33" s="41">
        <f>SUM(C15:C32)</f>
        <v>763</v>
      </c>
      <c r="D33" s="41">
        <f t="shared" ref="D33:J33" si="1">SUM(D15:D32)</f>
        <v>15918</v>
      </c>
      <c r="E33" s="51">
        <f>SUM(E15:E32)</f>
        <v>13</v>
      </c>
      <c r="F33" s="41">
        <f t="shared" si="1"/>
        <v>222</v>
      </c>
      <c r="G33" s="41">
        <f t="shared" si="1"/>
        <v>5664</v>
      </c>
      <c r="H33" s="50">
        <f>SUM(H15:H32)</f>
        <v>16</v>
      </c>
      <c r="I33" s="41">
        <f t="shared" si="1"/>
        <v>433</v>
      </c>
      <c r="J33" s="41">
        <f t="shared" si="1"/>
        <v>10240</v>
      </c>
      <c r="M33" s="69"/>
    </row>
    <row r="34" spans="1:13" ht="5.0999999999999996" customHeight="1" x14ac:dyDescent="0.2">
      <c r="A34" s="63"/>
      <c r="B34" s="40"/>
      <c r="C34" s="50"/>
      <c r="D34" s="40"/>
      <c r="E34" s="51"/>
      <c r="F34" s="47"/>
      <c r="G34" s="47"/>
      <c r="H34" s="51"/>
      <c r="I34" s="47"/>
      <c r="J34" s="47"/>
      <c r="M34" s="69"/>
    </row>
    <row r="35" spans="1:13" ht="11.85" customHeight="1" thickBot="1" x14ac:dyDescent="0.25">
      <c r="A35" s="64" t="s">
        <v>35</v>
      </c>
      <c r="B35" s="65">
        <f t="shared" ref="B35:J35" si="2">+B13+B33</f>
        <v>75</v>
      </c>
      <c r="C35" s="6">
        <f t="shared" si="2"/>
        <v>1032</v>
      </c>
      <c r="D35" s="6">
        <f t="shared" si="2"/>
        <v>21304</v>
      </c>
      <c r="E35" s="51">
        <f t="shared" si="2"/>
        <v>19</v>
      </c>
      <c r="F35" s="6">
        <f t="shared" si="2"/>
        <v>304</v>
      </c>
      <c r="G35" s="6">
        <f t="shared" si="2"/>
        <v>7536</v>
      </c>
      <c r="H35" s="65">
        <f t="shared" si="2"/>
        <v>26</v>
      </c>
      <c r="I35" s="6">
        <f t="shared" si="2"/>
        <v>659</v>
      </c>
      <c r="J35" s="6">
        <f t="shared" si="2"/>
        <v>15476</v>
      </c>
      <c r="M35" s="70"/>
    </row>
    <row r="36" spans="1:13" ht="11.85" customHeight="1" x14ac:dyDescent="0.2">
      <c r="A36" s="66" t="s">
        <v>59</v>
      </c>
      <c r="B36" s="54"/>
    </row>
    <row r="37" spans="1:13" ht="11.85" customHeight="1" x14ac:dyDescent="0.2">
      <c r="A37" s="67" t="s">
        <v>64</v>
      </c>
      <c r="B37" s="54"/>
      <c r="C37" s="54"/>
      <c r="D37" s="54"/>
      <c r="E37" s="54"/>
      <c r="F37" s="54"/>
    </row>
    <row r="38" spans="1:13" ht="5.0999999999999996" customHeight="1" x14ac:dyDescent="0.2">
      <c r="A38" s="54"/>
      <c r="B38" s="54"/>
      <c r="C38" s="54"/>
      <c r="D38" s="54"/>
      <c r="E38" s="54"/>
      <c r="F38" s="54"/>
    </row>
    <row r="39" spans="1:13" ht="11.85" customHeight="1" x14ac:dyDescent="0.2">
      <c r="A39" s="68" t="s">
        <v>60</v>
      </c>
      <c r="B39" s="54"/>
      <c r="C39" s="54"/>
      <c r="D39" s="54"/>
      <c r="E39" s="54"/>
      <c r="F39" s="54"/>
    </row>
    <row r="48" spans="1:13" ht="12.75" customHeight="1" x14ac:dyDescent="0.2">
      <c r="C48" s="41"/>
    </row>
    <row r="62" spans="1:10" ht="12.75" customHeight="1" x14ac:dyDescent="0.25">
      <c r="A62" s="44"/>
      <c r="B62" s="3"/>
      <c r="C62" s="3"/>
      <c r="D62" s="3"/>
      <c r="E62" s="3"/>
      <c r="F62" s="3"/>
      <c r="G62" s="3"/>
      <c r="H62" s="3"/>
      <c r="I62" s="3"/>
      <c r="J62" s="3"/>
    </row>
    <row r="63" spans="1:10" ht="12.75" customHeight="1" x14ac:dyDescent="0.25">
      <c r="B63" s="3"/>
      <c r="C63" s="3"/>
      <c r="D63" s="3"/>
      <c r="E63" s="3"/>
      <c r="F63" s="3"/>
      <c r="G63" s="3"/>
      <c r="H63" s="3"/>
      <c r="I63" s="3"/>
    </row>
    <row r="65" ht="10.199999999999999" x14ac:dyDescent="0.2"/>
  </sheetData>
  <mergeCells count="1">
    <mergeCell ref="A5:A6"/>
  </mergeCells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workbookViewId="0">
      <selection activeCell="A4" sqref="A4"/>
    </sheetView>
  </sheetViews>
  <sheetFormatPr baseColWidth="10" defaultColWidth="12" defaultRowHeight="12.75" customHeight="1" x14ac:dyDescent="0.2"/>
  <cols>
    <col min="1" max="1" width="21.7109375" style="26" customWidth="1"/>
    <col min="2" max="10" width="10.42578125" style="26" customWidth="1"/>
    <col min="11" max="16384" width="12" style="26"/>
  </cols>
  <sheetData>
    <row r="1" spans="1:11" ht="12.75" customHeight="1" x14ac:dyDescent="0.25">
      <c r="A1" s="4" t="s">
        <v>61</v>
      </c>
      <c r="B1" s="25"/>
      <c r="C1" s="25"/>
      <c r="D1" s="25"/>
      <c r="E1" s="25"/>
      <c r="F1" s="25"/>
      <c r="G1" s="25"/>
      <c r="H1" s="25"/>
      <c r="I1" s="25"/>
      <c r="J1" s="25"/>
    </row>
    <row r="3" spans="1:11" ht="26.25" customHeight="1" x14ac:dyDescent="0.2">
      <c r="A3" s="72" t="s">
        <v>85</v>
      </c>
      <c r="B3" s="53"/>
      <c r="C3" s="53"/>
      <c r="D3" s="53"/>
      <c r="E3" s="53"/>
      <c r="F3" s="53"/>
      <c r="G3" s="53"/>
      <c r="H3" s="53"/>
      <c r="I3" s="53"/>
      <c r="J3" s="53"/>
    </row>
    <row r="4" spans="1:11" ht="12.75" customHeight="1" x14ac:dyDescent="0.25">
      <c r="A4" s="11"/>
    </row>
    <row r="5" spans="1:11" ht="11.85" customHeight="1" thickBot="1" x14ac:dyDescent="0.25">
      <c r="A5" s="95" t="s">
        <v>5</v>
      </c>
      <c r="B5" s="55" t="s">
        <v>63</v>
      </c>
      <c r="C5" s="55"/>
      <c r="D5" s="55"/>
      <c r="E5" s="55" t="s">
        <v>3</v>
      </c>
      <c r="F5" s="55"/>
      <c r="G5" s="55"/>
      <c r="H5" s="55" t="s">
        <v>4</v>
      </c>
      <c r="I5" s="55"/>
      <c r="J5" s="56"/>
    </row>
    <row r="6" spans="1:11" ht="35.1" customHeight="1" thickBot="1" x14ac:dyDescent="0.25">
      <c r="A6" s="96"/>
      <c r="B6" s="57" t="s">
        <v>6</v>
      </c>
      <c r="C6" s="57" t="s">
        <v>7</v>
      </c>
      <c r="D6" s="58" t="s">
        <v>8</v>
      </c>
      <c r="E6" s="57" t="s">
        <v>6</v>
      </c>
      <c r="F6" s="57" t="s">
        <v>7</v>
      </c>
      <c r="G6" s="58" t="s">
        <v>8</v>
      </c>
      <c r="H6" s="57" t="s">
        <v>6</v>
      </c>
      <c r="I6" s="59" t="s">
        <v>9</v>
      </c>
      <c r="J6" s="60" t="s">
        <v>8</v>
      </c>
    </row>
    <row r="7" spans="1:11" ht="11.85" customHeight="1" x14ac:dyDescent="0.2">
      <c r="A7" s="61"/>
      <c r="B7" s="50"/>
      <c r="C7" s="41"/>
      <c r="D7" s="41"/>
      <c r="H7" s="52"/>
      <c r="I7" s="52"/>
      <c r="J7" s="52"/>
    </row>
    <row r="8" spans="1:11" ht="11.85" customHeight="1" x14ac:dyDescent="0.2">
      <c r="A8" s="62" t="s">
        <v>10</v>
      </c>
      <c r="B8" s="50">
        <v>1</v>
      </c>
      <c r="C8" s="41">
        <v>10</v>
      </c>
      <c r="D8" s="41">
        <v>168</v>
      </c>
      <c r="E8" s="51">
        <v>1</v>
      </c>
      <c r="F8" s="41">
        <v>13</v>
      </c>
      <c r="G8" s="41">
        <v>294</v>
      </c>
      <c r="H8" s="50">
        <v>1</v>
      </c>
      <c r="I8" s="41">
        <v>26</v>
      </c>
      <c r="J8" s="41">
        <v>597</v>
      </c>
    </row>
    <row r="9" spans="1:11" ht="11.85" customHeight="1" x14ac:dyDescent="0.2">
      <c r="A9" s="62" t="s">
        <v>11</v>
      </c>
      <c r="B9" s="50">
        <v>4</v>
      </c>
      <c r="C9" s="41">
        <v>54</v>
      </c>
      <c r="D9" s="41">
        <v>1111</v>
      </c>
      <c r="E9" s="51">
        <v>0</v>
      </c>
      <c r="F9" s="51">
        <v>0</v>
      </c>
      <c r="G9" s="51">
        <v>0</v>
      </c>
      <c r="H9" s="50">
        <v>2</v>
      </c>
      <c r="I9" s="41">
        <v>40</v>
      </c>
      <c r="J9" s="41">
        <v>912</v>
      </c>
    </row>
    <row r="10" spans="1:11" ht="11.85" customHeight="1" x14ac:dyDescent="0.2">
      <c r="A10" s="62" t="s">
        <v>12</v>
      </c>
      <c r="B10" s="50">
        <v>6</v>
      </c>
      <c r="C10" s="41">
        <v>90</v>
      </c>
      <c r="D10" s="41">
        <v>1722</v>
      </c>
      <c r="E10" s="51">
        <v>2</v>
      </c>
      <c r="F10" s="41">
        <v>23</v>
      </c>
      <c r="G10" s="41">
        <v>519</v>
      </c>
      <c r="H10" s="50">
        <v>2</v>
      </c>
      <c r="I10" s="41">
        <v>48</v>
      </c>
      <c r="J10" s="41">
        <v>1093</v>
      </c>
    </row>
    <row r="11" spans="1:11" ht="11.85" customHeight="1" x14ac:dyDescent="0.2">
      <c r="A11" s="62" t="s">
        <v>13</v>
      </c>
      <c r="B11" s="50">
        <v>5</v>
      </c>
      <c r="C11" s="41">
        <v>63</v>
      </c>
      <c r="D11" s="41">
        <v>1227</v>
      </c>
      <c r="E11" s="51">
        <v>1</v>
      </c>
      <c r="F11" s="41">
        <v>15</v>
      </c>
      <c r="G11" s="41">
        <v>345</v>
      </c>
      <c r="H11" s="50">
        <v>2</v>
      </c>
      <c r="I11" s="41">
        <v>47</v>
      </c>
      <c r="J11" s="41">
        <v>1073</v>
      </c>
    </row>
    <row r="12" spans="1:11" ht="11.85" customHeight="1" x14ac:dyDescent="0.2">
      <c r="A12" s="62" t="s">
        <v>14</v>
      </c>
      <c r="B12" s="50">
        <v>4</v>
      </c>
      <c r="C12" s="41">
        <v>59</v>
      </c>
      <c r="D12" s="41">
        <v>1177</v>
      </c>
      <c r="E12" s="51">
        <v>2</v>
      </c>
      <c r="F12" s="41">
        <v>29</v>
      </c>
      <c r="G12" s="41">
        <v>690</v>
      </c>
      <c r="H12" s="50">
        <v>3</v>
      </c>
      <c r="I12" s="41">
        <v>74</v>
      </c>
      <c r="J12" s="41">
        <v>1750</v>
      </c>
    </row>
    <row r="13" spans="1:11" ht="11.85" customHeight="1" x14ac:dyDescent="0.2">
      <c r="A13" s="63" t="s">
        <v>15</v>
      </c>
      <c r="B13" s="50">
        <f t="shared" ref="B13:J13" si="0">SUM(B8:B12)</f>
        <v>20</v>
      </c>
      <c r="C13" s="41">
        <f t="shared" si="0"/>
        <v>276</v>
      </c>
      <c r="D13" s="41">
        <f t="shared" si="0"/>
        <v>5405</v>
      </c>
      <c r="E13" s="51">
        <f t="shared" si="0"/>
        <v>6</v>
      </c>
      <c r="F13" s="41">
        <f t="shared" si="0"/>
        <v>80</v>
      </c>
      <c r="G13" s="41">
        <f t="shared" si="0"/>
        <v>1848</v>
      </c>
      <c r="H13" s="50">
        <f t="shared" si="0"/>
        <v>10</v>
      </c>
      <c r="I13" s="41">
        <f t="shared" si="0"/>
        <v>235</v>
      </c>
      <c r="J13" s="41">
        <f t="shared" si="0"/>
        <v>5425</v>
      </c>
      <c r="K13" s="40"/>
    </row>
    <row r="14" spans="1:11" ht="5.0999999999999996" customHeight="1" x14ac:dyDescent="0.2">
      <c r="A14" s="62"/>
      <c r="B14" s="50"/>
      <c r="C14" s="47"/>
      <c r="D14" s="47"/>
      <c r="E14" s="51"/>
      <c r="F14" s="47"/>
      <c r="G14" s="47"/>
      <c r="H14" s="51"/>
      <c r="I14" s="47"/>
      <c r="J14" s="47"/>
      <c r="K14" s="47"/>
    </row>
    <row r="15" spans="1:11" ht="11.85" customHeight="1" x14ac:dyDescent="0.2">
      <c r="A15" s="62" t="s">
        <v>16</v>
      </c>
      <c r="B15" s="50">
        <v>8</v>
      </c>
      <c r="C15" s="41">
        <v>135</v>
      </c>
      <c r="D15" s="41">
        <v>2828</v>
      </c>
      <c r="E15" s="51">
        <v>2</v>
      </c>
      <c r="F15" s="41">
        <v>36</v>
      </c>
      <c r="G15" s="41">
        <v>909</v>
      </c>
      <c r="H15" s="51">
        <v>3</v>
      </c>
      <c r="I15" s="41">
        <v>78</v>
      </c>
      <c r="J15" s="41">
        <v>1834</v>
      </c>
    </row>
    <row r="16" spans="1:11" ht="11.85" customHeight="1" x14ac:dyDescent="0.2">
      <c r="A16" s="62" t="s">
        <v>17</v>
      </c>
      <c r="B16" s="50">
        <v>1</v>
      </c>
      <c r="C16" s="41">
        <v>11</v>
      </c>
      <c r="D16" s="41">
        <v>232</v>
      </c>
      <c r="E16" s="51">
        <v>0</v>
      </c>
      <c r="F16" s="51">
        <v>0</v>
      </c>
      <c r="G16" s="50">
        <v>0</v>
      </c>
      <c r="H16" s="50">
        <v>0</v>
      </c>
      <c r="I16" s="50">
        <v>0</v>
      </c>
      <c r="J16" s="50">
        <v>0</v>
      </c>
    </row>
    <row r="17" spans="1:10" ht="11.85" customHeight="1" x14ac:dyDescent="0.2">
      <c r="A17" s="62" t="s">
        <v>18</v>
      </c>
      <c r="B17" s="50">
        <v>2</v>
      </c>
      <c r="C17" s="41">
        <v>18</v>
      </c>
      <c r="D17" s="41">
        <v>399</v>
      </c>
      <c r="E17" s="51">
        <v>0</v>
      </c>
      <c r="F17" s="51">
        <v>0</v>
      </c>
      <c r="G17" s="50">
        <v>0</v>
      </c>
      <c r="H17" s="50">
        <v>0</v>
      </c>
      <c r="I17" s="50">
        <v>0</v>
      </c>
      <c r="J17" s="50">
        <v>0</v>
      </c>
    </row>
    <row r="18" spans="1:10" ht="11.85" customHeight="1" x14ac:dyDescent="0.2">
      <c r="A18" s="62" t="s">
        <v>19</v>
      </c>
      <c r="B18" s="50">
        <v>2</v>
      </c>
      <c r="C18" s="41">
        <v>29</v>
      </c>
      <c r="D18" s="41">
        <v>631</v>
      </c>
      <c r="E18" s="51">
        <v>1</v>
      </c>
      <c r="F18" s="41">
        <v>17</v>
      </c>
      <c r="G18" s="41">
        <v>441</v>
      </c>
      <c r="H18" s="51">
        <v>1</v>
      </c>
      <c r="I18" s="41">
        <v>23</v>
      </c>
      <c r="J18" s="41">
        <v>527</v>
      </c>
    </row>
    <row r="19" spans="1:10" ht="11.85" customHeight="1" x14ac:dyDescent="0.2">
      <c r="A19" s="62" t="s">
        <v>20</v>
      </c>
      <c r="B19" s="50">
        <v>4</v>
      </c>
      <c r="C19" s="41">
        <v>50</v>
      </c>
      <c r="D19" s="41">
        <v>1052</v>
      </c>
      <c r="E19" s="51">
        <v>1</v>
      </c>
      <c r="F19" s="41">
        <v>12</v>
      </c>
      <c r="G19" s="41">
        <v>319</v>
      </c>
      <c r="H19" s="51">
        <v>2</v>
      </c>
      <c r="I19" s="41">
        <v>51</v>
      </c>
      <c r="J19" s="41">
        <v>1171</v>
      </c>
    </row>
    <row r="20" spans="1:10" ht="11.85" customHeight="1" x14ac:dyDescent="0.2">
      <c r="A20" s="62" t="s">
        <v>21</v>
      </c>
      <c r="B20" s="50">
        <v>2</v>
      </c>
      <c r="C20" s="41">
        <v>26</v>
      </c>
      <c r="D20" s="41">
        <v>424</v>
      </c>
      <c r="E20" s="51">
        <v>0</v>
      </c>
      <c r="F20" s="51">
        <v>0</v>
      </c>
      <c r="G20" s="50">
        <v>0</v>
      </c>
      <c r="H20" s="50">
        <v>0</v>
      </c>
      <c r="I20" s="50">
        <v>0</v>
      </c>
      <c r="J20" s="50">
        <v>0</v>
      </c>
    </row>
    <row r="21" spans="1:10" ht="11.85" customHeight="1" x14ac:dyDescent="0.2">
      <c r="A21" s="62" t="s">
        <v>22</v>
      </c>
      <c r="B21" s="50">
        <v>3</v>
      </c>
      <c r="C21" s="41">
        <v>45</v>
      </c>
      <c r="D21" s="41">
        <v>896</v>
      </c>
      <c r="E21" s="51">
        <v>1</v>
      </c>
      <c r="F21" s="41">
        <v>15</v>
      </c>
      <c r="G21" s="41">
        <v>394</v>
      </c>
      <c r="H21" s="51">
        <v>1</v>
      </c>
      <c r="I21" s="41">
        <v>31</v>
      </c>
      <c r="J21" s="41">
        <v>711</v>
      </c>
    </row>
    <row r="22" spans="1:10" ht="11.85" customHeight="1" x14ac:dyDescent="0.2">
      <c r="A22" s="62" t="s">
        <v>23</v>
      </c>
      <c r="B22" s="50">
        <v>6</v>
      </c>
      <c r="C22" s="41">
        <v>60</v>
      </c>
      <c r="D22" s="41">
        <v>1181</v>
      </c>
      <c r="E22" s="51">
        <v>2</v>
      </c>
      <c r="F22" s="41">
        <f>13+15</f>
        <v>28</v>
      </c>
      <c r="G22" s="41">
        <f>365+384</f>
        <v>749</v>
      </c>
      <c r="H22" s="51">
        <v>2</v>
      </c>
      <c r="I22" s="41">
        <v>48</v>
      </c>
      <c r="J22" s="41">
        <f>749+396</f>
        <v>1145</v>
      </c>
    </row>
    <row r="23" spans="1:10" ht="11.85" customHeight="1" x14ac:dyDescent="0.2">
      <c r="A23" s="62" t="s">
        <v>24</v>
      </c>
      <c r="B23" s="50">
        <v>1</v>
      </c>
      <c r="C23" s="41">
        <v>18</v>
      </c>
      <c r="D23" s="41">
        <v>334</v>
      </c>
      <c r="E23" s="51">
        <v>0</v>
      </c>
      <c r="F23" s="51">
        <v>0</v>
      </c>
      <c r="G23" s="50">
        <v>0</v>
      </c>
      <c r="H23" s="50">
        <v>0</v>
      </c>
      <c r="I23" s="50">
        <v>0</v>
      </c>
      <c r="J23" s="50">
        <v>0</v>
      </c>
    </row>
    <row r="24" spans="1:10" ht="11.85" customHeight="1" x14ac:dyDescent="0.2">
      <c r="A24" s="62" t="s">
        <v>25</v>
      </c>
      <c r="B24" s="50">
        <v>2</v>
      </c>
      <c r="C24" s="41">
        <v>16</v>
      </c>
      <c r="D24" s="41">
        <v>297</v>
      </c>
      <c r="E24" s="51">
        <v>0</v>
      </c>
      <c r="F24" s="51">
        <v>0</v>
      </c>
      <c r="G24" s="50">
        <v>0</v>
      </c>
      <c r="H24" s="50">
        <v>0</v>
      </c>
      <c r="I24" s="50">
        <v>0</v>
      </c>
      <c r="J24" s="50">
        <v>0</v>
      </c>
    </row>
    <row r="25" spans="1:10" ht="11.85" customHeight="1" x14ac:dyDescent="0.2">
      <c r="A25" s="62" t="s">
        <v>26</v>
      </c>
      <c r="B25" s="50">
        <v>1</v>
      </c>
      <c r="C25" s="41">
        <v>17</v>
      </c>
      <c r="D25" s="41">
        <v>406</v>
      </c>
      <c r="E25" s="51">
        <v>0</v>
      </c>
      <c r="F25" s="51">
        <v>0</v>
      </c>
      <c r="G25" s="50">
        <v>0</v>
      </c>
      <c r="H25" s="51">
        <v>1</v>
      </c>
      <c r="I25" s="41">
        <v>26</v>
      </c>
      <c r="J25" s="41">
        <v>578</v>
      </c>
    </row>
    <row r="26" spans="1:10" ht="11.85" customHeight="1" x14ac:dyDescent="0.2">
      <c r="A26" s="62" t="s">
        <v>27</v>
      </c>
      <c r="B26" s="50">
        <v>3</v>
      </c>
      <c r="C26" s="41">
        <v>49</v>
      </c>
      <c r="D26" s="41">
        <v>1012</v>
      </c>
      <c r="E26" s="51">
        <v>1</v>
      </c>
      <c r="F26" s="41">
        <v>16</v>
      </c>
      <c r="G26" s="41">
        <v>388</v>
      </c>
      <c r="H26" s="51">
        <v>1</v>
      </c>
      <c r="I26" s="41">
        <v>39</v>
      </c>
      <c r="J26" s="41">
        <v>960</v>
      </c>
    </row>
    <row r="27" spans="1:10" ht="11.85" customHeight="1" x14ac:dyDescent="0.2">
      <c r="A27" s="62" t="s">
        <v>28</v>
      </c>
      <c r="B27" s="50">
        <v>1</v>
      </c>
      <c r="C27" s="41">
        <v>17</v>
      </c>
      <c r="D27" s="41">
        <v>406</v>
      </c>
      <c r="E27" s="50">
        <v>0</v>
      </c>
      <c r="F27" s="51">
        <v>0</v>
      </c>
      <c r="G27" s="50">
        <v>0</v>
      </c>
      <c r="H27" s="50">
        <v>0</v>
      </c>
      <c r="I27" s="50">
        <v>0</v>
      </c>
      <c r="J27" s="50">
        <v>0</v>
      </c>
    </row>
    <row r="28" spans="1:10" ht="11.85" customHeight="1" x14ac:dyDescent="0.2">
      <c r="A28" s="62" t="s">
        <v>29</v>
      </c>
      <c r="B28" s="50">
        <v>2</v>
      </c>
      <c r="C28" s="41">
        <v>32</v>
      </c>
      <c r="D28" s="41">
        <v>656</v>
      </c>
      <c r="E28" s="51">
        <v>1</v>
      </c>
      <c r="F28" s="41">
        <v>20</v>
      </c>
      <c r="G28" s="41">
        <v>545</v>
      </c>
      <c r="H28" s="51">
        <v>1</v>
      </c>
      <c r="I28" s="41">
        <v>33</v>
      </c>
      <c r="J28" s="41">
        <v>761</v>
      </c>
    </row>
    <row r="29" spans="1:10" ht="11.85" customHeight="1" x14ac:dyDescent="0.2">
      <c r="A29" s="62" t="s">
        <v>30</v>
      </c>
      <c r="B29" s="50">
        <v>5</v>
      </c>
      <c r="C29" s="41">
        <v>78</v>
      </c>
      <c r="D29" s="41">
        <v>1605</v>
      </c>
      <c r="E29" s="51">
        <v>1</v>
      </c>
      <c r="F29" s="41">
        <v>24</v>
      </c>
      <c r="G29" s="41">
        <v>649</v>
      </c>
      <c r="H29" s="51">
        <v>2</v>
      </c>
      <c r="I29" s="41">
        <v>62</v>
      </c>
      <c r="J29" s="41">
        <v>1525</v>
      </c>
    </row>
    <row r="30" spans="1:10" ht="11.85" customHeight="1" x14ac:dyDescent="0.2">
      <c r="A30" s="62" t="s">
        <v>31</v>
      </c>
      <c r="B30" s="50">
        <v>1</v>
      </c>
      <c r="C30" s="41">
        <v>19</v>
      </c>
      <c r="D30" s="41">
        <v>391</v>
      </c>
      <c r="E30" s="51">
        <v>0</v>
      </c>
      <c r="F30" s="51">
        <v>0</v>
      </c>
      <c r="G30" s="50">
        <v>0</v>
      </c>
      <c r="H30" s="50">
        <v>0</v>
      </c>
      <c r="I30" s="50">
        <v>0</v>
      </c>
      <c r="J30" s="50">
        <v>0</v>
      </c>
    </row>
    <row r="31" spans="1:10" ht="11.85" customHeight="1" x14ac:dyDescent="0.2">
      <c r="A31" s="62" t="s">
        <v>32</v>
      </c>
      <c r="B31" s="50">
        <v>5</v>
      </c>
      <c r="C31" s="41">
        <v>74</v>
      </c>
      <c r="D31" s="41">
        <v>1471</v>
      </c>
      <c r="E31" s="51">
        <v>1</v>
      </c>
      <c r="F31" s="41">
        <v>19</v>
      </c>
      <c r="G31" s="41">
        <v>499</v>
      </c>
      <c r="H31" s="50">
        <v>1</v>
      </c>
      <c r="I31" s="41">
        <v>31</v>
      </c>
      <c r="J31" s="41">
        <v>705</v>
      </c>
    </row>
    <row r="32" spans="1:10" ht="11.85" customHeight="1" x14ac:dyDescent="0.2">
      <c r="A32" s="62" t="s">
        <v>33</v>
      </c>
      <c r="B32" s="50">
        <v>6</v>
      </c>
      <c r="C32" s="41">
        <v>80</v>
      </c>
      <c r="D32" s="41">
        <v>1679</v>
      </c>
      <c r="E32" s="51">
        <v>2</v>
      </c>
      <c r="F32" s="41">
        <v>30</v>
      </c>
      <c r="G32" s="41">
        <v>735</v>
      </c>
      <c r="H32" s="51">
        <v>1</v>
      </c>
      <c r="I32" s="41">
        <v>36</v>
      </c>
      <c r="J32" s="41">
        <v>876</v>
      </c>
    </row>
    <row r="33" spans="1:10" ht="11.85" customHeight="1" x14ac:dyDescent="0.2">
      <c r="A33" s="63" t="s">
        <v>34</v>
      </c>
      <c r="B33" s="51">
        <f t="shared" ref="B33:J33" si="1">SUM(B15:B32)</f>
        <v>55</v>
      </c>
      <c r="C33" s="41">
        <f t="shared" si="1"/>
        <v>774</v>
      </c>
      <c r="D33" s="41">
        <f t="shared" si="1"/>
        <v>15900</v>
      </c>
      <c r="E33" s="51">
        <f t="shared" si="1"/>
        <v>13</v>
      </c>
      <c r="F33" s="41">
        <f t="shared" si="1"/>
        <v>217</v>
      </c>
      <c r="G33" s="41">
        <f t="shared" si="1"/>
        <v>5628</v>
      </c>
      <c r="H33" s="50">
        <f t="shared" si="1"/>
        <v>16</v>
      </c>
      <c r="I33" s="41">
        <f t="shared" si="1"/>
        <v>458</v>
      </c>
      <c r="J33" s="41">
        <f t="shared" si="1"/>
        <v>10793</v>
      </c>
    </row>
    <row r="34" spans="1:10" ht="5.0999999999999996" customHeight="1" x14ac:dyDescent="0.2">
      <c r="A34" s="63"/>
      <c r="B34" s="50"/>
      <c r="C34" s="40"/>
      <c r="D34" s="40"/>
      <c r="E34" s="50"/>
      <c r="F34" s="47"/>
      <c r="G34" s="47"/>
      <c r="H34" s="51"/>
      <c r="I34" s="47"/>
      <c r="J34" s="47"/>
    </row>
    <row r="35" spans="1:10" ht="11.85" customHeight="1" thickBot="1" x14ac:dyDescent="0.25">
      <c r="A35" s="64" t="s">
        <v>35</v>
      </c>
      <c r="B35" s="65">
        <f>20+55</f>
        <v>75</v>
      </c>
      <c r="C35" s="6">
        <f t="shared" ref="C35:J35" si="2">+C13+C33</f>
        <v>1050</v>
      </c>
      <c r="D35" s="6">
        <f t="shared" si="2"/>
        <v>21305</v>
      </c>
      <c r="E35" s="65">
        <f t="shared" si="2"/>
        <v>19</v>
      </c>
      <c r="F35" s="6">
        <f t="shared" si="2"/>
        <v>297</v>
      </c>
      <c r="G35" s="6">
        <f t="shared" si="2"/>
        <v>7476</v>
      </c>
      <c r="H35" s="65">
        <f t="shared" si="2"/>
        <v>26</v>
      </c>
      <c r="I35" s="6">
        <f t="shared" si="2"/>
        <v>693</v>
      </c>
      <c r="J35" s="6">
        <f t="shared" si="2"/>
        <v>16218</v>
      </c>
    </row>
    <row r="36" spans="1:10" ht="11.85" customHeight="1" x14ac:dyDescent="0.2">
      <c r="A36" s="66" t="s">
        <v>59</v>
      </c>
      <c r="B36" s="54"/>
    </row>
    <row r="37" spans="1:10" ht="11.85" customHeight="1" x14ac:dyDescent="0.2">
      <c r="A37" s="67" t="s">
        <v>64</v>
      </c>
      <c r="B37" s="54"/>
      <c r="C37" s="54"/>
      <c r="D37" s="54"/>
      <c r="E37" s="54"/>
      <c r="F37" s="54"/>
    </row>
    <row r="38" spans="1:10" ht="5.0999999999999996" customHeight="1" x14ac:dyDescent="0.2">
      <c r="A38" s="54"/>
      <c r="B38" s="54"/>
      <c r="C38" s="54"/>
      <c r="D38" s="54"/>
      <c r="E38" s="54"/>
      <c r="F38" s="54"/>
    </row>
    <row r="39" spans="1:10" ht="11.85" customHeight="1" x14ac:dyDescent="0.2">
      <c r="A39" s="68" t="s">
        <v>60</v>
      </c>
      <c r="B39" s="54"/>
      <c r="C39" s="54"/>
      <c r="D39" s="54"/>
      <c r="E39" s="54"/>
      <c r="F39" s="54"/>
    </row>
    <row r="62" spans="1:10" ht="12.75" customHeight="1" x14ac:dyDescent="0.25">
      <c r="A62" s="44"/>
      <c r="B62" s="3"/>
      <c r="C62" s="3"/>
      <c r="D62" s="3"/>
      <c r="E62" s="3"/>
      <c r="F62" s="3"/>
      <c r="G62" s="3"/>
      <c r="H62" s="3"/>
      <c r="I62" s="3"/>
      <c r="J62" s="3"/>
    </row>
    <row r="63" spans="1:10" ht="12.75" customHeight="1" x14ac:dyDescent="0.25">
      <c r="B63" s="3"/>
      <c r="C63" s="3"/>
      <c r="D63" s="3"/>
      <c r="E63" s="3"/>
      <c r="F63" s="3"/>
      <c r="G63" s="3"/>
      <c r="H63" s="3"/>
      <c r="I63" s="3"/>
    </row>
    <row r="65" ht="10.199999999999999" x14ac:dyDescent="0.2"/>
  </sheetData>
  <mergeCells count="1">
    <mergeCell ref="A5:A6"/>
  </mergeCells>
  <phoneticPr fontId="0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workbookViewId="0">
      <selection activeCell="O26" sqref="O26"/>
    </sheetView>
  </sheetViews>
  <sheetFormatPr baseColWidth="10" defaultColWidth="12" defaultRowHeight="12.75" customHeight="1" x14ac:dyDescent="0.2"/>
  <cols>
    <col min="1" max="1" width="21.7109375" style="26" customWidth="1"/>
    <col min="2" max="10" width="10.42578125" style="26" customWidth="1"/>
    <col min="11" max="16384" width="12" style="26"/>
  </cols>
  <sheetData>
    <row r="1" spans="1:11" ht="12.75" customHeight="1" x14ac:dyDescent="0.25">
      <c r="A1" s="4" t="s">
        <v>61</v>
      </c>
      <c r="B1" s="25"/>
      <c r="C1" s="25"/>
      <c r="D1" s="25"/>
      <c r="E1" s="25"/>
      <c r="F1" s="25"/>
      <c r="G1" s="25"/>
      <c r="H1" s="25"/>
      <c r="I1" s="25"/>
      <c r="J1" s="25"/>
    </row>
    <row r="3" spans="1:11" ht="26.25" customHeight="1" x14ac:dyDescent="0.2">
      <c r="A3" s="72" t="s">
        <v>84</v>
      </c>
      <c r="B3" s="53"/>
      <c r="C3" s="53"/>
      <c r="D3" s="53"/>
      <c r="E3" s="53"/>
      <c r="F3" s="53"/>
      <c r="G3" s="53"/>
      <c r="H3" s="53"/>
      <c r="I3" s="53"/>
      <c r="J3" s="53"/>
    </row>
    <row r="4" spans="1:11" ht="12.75" customHeight="1" x14ac:dyDescent="0.25">
      <c r="A4" s="11"/>
    </row>
    <row r="5" spans="1:11" ht="11.85" customHeight="1" thickBot="1" x14ac:dyDescent="0.25">
      <c r="A5" s="95" t="s">
        <v>5</v>
      </c>
      <c r="B5" s="55" t="s">
        <v>63</v>
      </c>
      <c r="C5" s="55"/>
      <c r="D5" s="55"/>
      <c r="E5" s="55" t="s">
        <v>3</v>
      </c>
      <c r="F5" s="55"/>
      <c r="G5" s="55"/>
      <c r="H5" s="55" t="s">
        <v>4</v>
      </c>
      <c r="I5" s="55"/>
      <c r="J5" s="56"/>
    </row>
    <row r="6" spans="1:11" ht="35.1" customHeight="1" thickBot="1" x14ac:dyDescent="0.25">
      <c r="A6" s="96"/>
      <c r="B6" s="57" t="s">
        <v>6</v>
      </c>
      <c r="C6" s="57" t="s">
        <v>7</v>
      </c>
      <c r="D6" s="58" t="s">
        <v>8</v>
      </c>
      <c r="E6" s="57" t="s">
        <v>6</v>
      </c>
      <c r="F6" s="57" t="s">
        <v>7</v>
      </c>
      <c r="G6" s="58" t="s">
        <v>8</v>
      </c>
      <c r="H6" s="57" t="s">
        <v>6</v>
      </c>
      <c r="I6" s="59" t="s">
        <v>9</v>
      </c>
      <c r="J6" s="60" t="s">
        <v>8</v>
      </c>
    </row>
    <row r="7" spans="1:11" ht="11.85" customHeight="1" x14ac:dyDescent="0.2">
      <c r="A7" s="61"/>
      <c r="B7" s="50"/>
      <c r="C7" s="41"/>
      <c r="D7" s="41"/>
      <c r="H7" s="52"/>
      <c r="I7" s="52"/>
      <c r="J7" s="52"/>
    </row>
    <row r="8" spans="1:11" ht="11.85" customHeight="1" x14ac:dyDescent="0.2">
      <c r="A8" s="62" t="s">
        <v>10</v>
      </c>
      <c r="B8" s="50">
        <v>1</v>
      </c>
      <c r="C8" s="41">
        <v>10</v>
      </c>
      <c r="D8" s="41">
        <v>185</v>
      </c>
      <c r="E8" s="50">
        <v>1</v>
      </c>
      <c r="F8" s="41">
        <v>12</v>
      </c>
      <c r="G8" s="41">
        <v>285</v>
      </c>
      <c r="H8" s="50">
        <v>1</v>
      </c>
      <c r="I8" s="41">
        <v>25</v>
      </c>
      <c r="J8" s="41">
        <v>597</v>
      </c>
    </row>
    <row r="9" spans="1:11" ht="11.85" customHeight="1" x14ac:dyDescent="0.2">
      <c r="A9" s="62" t="s">
        <v>11</v>
      </c>
      <c r="B9" s="50">
        <v>4</v>
      </c>
      <c r="C9" s="41">
        <v>50</v>
      </c>
      <c r="D9" s="41">
        <v>1087</v>
      </c>
      <c r="E9" s="51">
        <v>0</v>
      </c>
      <c r="F9" s="51">
        <v>0</v>
      </c>
      <c r="G9" s="51">
        <v>0</v>
      </c>
      <c r="H9" s="50">
        <v>2</v>
      </c>
      <c r="I9" s="41">
        <v>40</v>
      </c>
      <c r="J9" s="41">
        <v>919</v>
      </c>
    </row>
    <row r="10" spans="1:11" ht="11.85" customHeight="1" x14ac:dyDescent="0.2">
      <c r="A10" s="62" t="s">
        <v>12</v>
      </c>
      <c r="B10" s="50">
        <v>6</v>
      </c>
      <c r="C10" s="41">
        <v>89</v>
      </c>
      <c r="D10" s="41">
        <v>1782</v>
      </c>
      <c r="E10" s="50">
        <v>2</v>
      </c>
      <c r="F10" s="41">
        <v>23</v>
      </c>
      <c r="G10" s="41">
        <v>532</v>
      </c>
      <c r="H10" s="50">
        <v>2</v>
      </c>
      <c r="I10" s="41">
        <v>47</v>
      </c>
      <c r="J10" s="41">
        <v>1068</v>
      </c>
    </row>
    <row r="11" spans="1:11" ht="11.85" customHeight="1" x14ac:dyDescent="0.2">
      <c r="A11" s="62" t="s">
        <v>13</v>
      </c>
      <c r="B11" s="50">
        <v>5</v>
      </c>
      <c r="C11" s="41">
        <v>65</v>
      </c>
      <c r="D11" s="41">
        <f>772+352+170</f>
        <v>1294</v>
      </c>
      <c r="E11" s="50">
        <v>1</v>
      </c>
      <c r="F11" s="41">
        <v>15</v>
      </c>
      <c r="G11" s="41">
        <v>371</v>
      </c>
      <c r="H11" s="50">
        <v>2</v>
      </c>
      <c r="I11" s="41">
        <v>45</v>
      </c>
      <c r="J11" s="41">
        <v>1053</v>
      </c>
    </row>
    <row r="12" spans="1:11" ht="11.85" customHeight="1" x14ac:dyDescent="0.2">
      <c r="A12" s="62" t="s">
        <v>14</v>
      </c>
      <c r="B12" s="50">
        <v>4</v>
      </c>
      <c r="C12" s="41">
        <v>59</v>
      </c>
      <c r="D12" s="41">
        <v>1188</v>
      </c>
      <c r="E12" s="50">
        <v>2</v>
      </c>
      <c r="F12" s="41">
        <v>27</v>
      </c>
      <c r="G12" s="41">
        <v>662</v>
      </c>
      <c r="H12" s="50">
        <v>3</v>
      </c>
      <c r="I12" s="41">
        <v>74</v>
      </c>
      <c r="J12" s="41">
        <v>1766</v>
      </c>
    </row>
    <row r="13" spans="1:11" ht="11.85" customHeight="1" x14ac:dyDescent="0.2">
      <c r="A13" s="63" t="s">
        <v>15</v>
      </c>
      <c r="B13" s="50">
        <f t="shared" ref="B13:J13" si="0">SUM(B8:B12)</f>
        <v>20</v>
      </c>
      <c r="C13" s="41">
        <f t="shared" si="0"/>
        <v>273</v>
      </c>
      <c r="D13" s="41">
        <f t="shared" si="0"/>
        <v>5536</v>
      </c>
      <c r="E13" s="50">
        <f t="shared" si="0"/>
        <v>6</v>
      </c>
      <c r="F13" s="41">
        <f t="shared" si="0"/>
        <v>77</v>
      </c>
      <c r="G13" s="41">
        <f t="shared" si="0"/>
        <v>1850</v>
      </c>
      <c r="H13" s="50">
        <f t="shared" si="0"/>
        <v>10</v>
      </c>
      <c r="I13" s="41">
        <f t="shared" si="0"/>
        <v>231</v>
      </c>
      <c r="J13" s="41">
        <f t="shared" si="0"/>
        <v>5403</v>
      </c>
      <c r="K13" s="40"/>
    </row>
    <row r="14" spans="1:11" ht="5.0999999999999996" customHeight="1" x14ac:dyDescent="0.2">
      <c r="A14" s="62"/>
      <c r="B14" s="50"/>
      <c r="C14" s="47"/>
      <c r="D14" s="47"/>
      <c r="E14" s="51"/>
      <c r="F14" s="47"/>
      <c r="G14" s="47"/>
      <c r="H14" s="51"/>
      <c r="I14" s="47"/>
      <c r="J14" s="47"/>
      <c r="K14" s="47"/>
    </row>
    <row r="15" spans="1:11" ht="11.85" customHeight="1" x14ac:dyDescent="0.2">
      <c r="A15" s="62" t="s">
        <v>16</v>
      </c>
      <c r="B15" s="50">
        <v>8</v>
      </c>
      <c r="C15" s="41">
        <v>138</v>
      </c>
      <c r="D15" s="41">
        <v>2881</v>
      </c>
      <c r="E15" s="51">
        <v>2</v>
      </c>
      <c r="F15" s="41">
        <v>35</v>
      </c>
      <c r="G15" s="41">
        <v>914</v>
      </c>
      <c r="H15" s="51">
        <v>3</v>
      </c>
      <c r="I15" s="41">
        <v>76</v>
      </c>
      <c r="J15" s="41">
        <v>1810</v>
      </c>
    </row>
    <row r="16" spans="1:11" ht="11.85" customHeight="1" x14ac:dyDescent="0.2">
      <c r="A16" s="62" t="s">
        <v>17</v>
      </c>
      <c r="B16" s="50">
        <v>1</v>
      </c>
      <c r="C16" s="41">
        <v>10</v>
      </c>
      <c r="D16" s="41">
        <v>222</v>
      </c>
      <c r="E16" s="51">
        <v>0</v>
      </c>
      <c r="F16" s="51">
        <v>0</v>
      </c>
      <c r="G16" s="50">
        <v>0</v>
      </c>
      <c r="H16" s="50">
        <v>0</v>
      </c>
      <c r="I16" s="50">
        <v>0</v>
      </c>
      <c r="J16" s="50">
        <v>0</v>
      </c>
    </row>
    <row r="17" spans="1:10" ht="11.85" customHeight="1" x14ac:dyDescent="0.2">
      <c r="A17" s="62" t="s">
        <v>18</v>
      </c>
      <c r="B17" s="50">
        <v>2</v>
      </c>
      <c r="C17" s="41">
        <v>18</v>
      </c>
      <c r="D17" s="41">
        <v>403</v>
      </c>
      <c r="E17" s="51">
        <v>0</v>
      </c>
      <c r="F17" s="51">
        <v>0</v>
      </c>
      <c r="G17" s="50">
        <v>0</v>
      </c>
      <c r="H17" s="50">
        <v>0</v>
      </c>
      <c r="I17" s="50">
        <v>0</v>
      </c>
      <c r="J17" s="50">
        <v>0</v>
      </c>
    </row>
    <row r="18" spans="1:10" ht="11.85" customHeight="1" x14ac:dyDescent="0.2">
      <c r="A18" s="62" t="s">
        <v>19</v>
      </c>
      <c r="B18" s="50">
        <v>2</v>
      </c>
      <c r="C18" s="41">
        <f>23+5</f>
        <v>28</v>
      </c>
      <c r="D18" s="41">
        <f>526+80</f>
        <v>606</v>
      </c>
      <c r="E18" s="51">
        <v>1</v>
      </c>
      <c r="F18" s="41">
        <v>16</v>
      </c>
      <c r="G18" s="41">
        <v>420</v>
      </c>
      <c r="H18" s="51">
        <v>1</v>
      </c>
      <c r="I18" s="41">
        <v>25</v>
      </c>
      <c r="J18" s="41">
        <v>575</v>
      </c>
    </row>
    <row r="19" spans="1:10" ht="11.85" customHeight="1" x14ac:dyDescent="0.2">
      <c r="A19" s="62" t="s">
        <v>20</v>
      </c>
      <c r="B19" s="50">
        <v>4</v>
      </c>
      <c r="C19" s="41">
        <f>35+14+1</f>
        <v>50</v>
      </c>
      <c r="D19" s="41">
        <f>12+790+289</f>
        <v>1091</v>
      </c>
      <c r="E19" s="51">
        <v>1</v>
      </c>
      <c r="F19" s="41">
        <v>12</v>
      </c>
      <c r="G19" s="41">
        <v>331</v>
      </c>
      <c r="H19" s="51">
        <v>2</v>
      </c>
      <c r="I19" s="41">
        <v>51</v>
      </c>
      <c r="J19" s="41">
        <v>1170</v>
      </c>
    </row>
    <row r="20" spans="1:10" ht="11.85" customHeight="1" x14ac:dyDescent="0.2">
      <c r="A20" s="62" t="s">
        <v>21</v>
      </c>
      <c r="B20" s="50">
        <v>2</v>
      </c>
      <c r="C20" s="41">
        <f>8+11+8</f>
        <v>27</v>
      </c>
      <c r="D20" s="41">
        <f>135+191+126</f>
        <v>452</v>
      </c>
      <c r="E20" s="51">
        <v>0</v>
      </c>
      <c r="F20" s="51">
        <v>0</v>
      </c>
      <c r="G20" s="50">
        <v>0</v>
      </c>
      <c r="H20" s="50">
        <v>0</v>
      </c>
      <c r="I20" s="50">
        <v>0</v>
      </c>
      <c r="J20" s="50">
        <v>0</v>
      </c>
    </row>
    <row r="21" spans="1:10" ht="11.85" customHeight="1" x14ac:dyDescent="0.2">
      <c r="A21" s="62" t="s">
        <v>22</v>
      </c>
      <c r="B21" s="50">
        <v>3</v>
      </c>
      <c r="C21" s="41">
        <f>35+12</f>
        <v>47</v>
      </c>
      <c r="D21" s="41">
        <f>715+228</f>
        <v>943</v>
      </c>
      <c r="E21" s="51">
        <v>1</v>
      </c>
      <c r="F21" s="41">
        <v>14</v>
      </c>
      <c r="G21" s="41">
        <v>356</v>
      </c>
      <c r="H21" s="51">
        <v>1</v>
      </c>
      <c r="I21" s="41">
        <v>31</v>
      </c>
      <c r="J21" s="41">
        <v>701</v>
      </c>
    </row>
    <row r="22" spans="1:10" ht="11.85" customHeight="1" x14ac:dyDescent="0.2">
      <c r="A22" s="62" t="s">
        <v>23</v>
      </c>
      <c r="B22" s="50">
        <v>6</v>
      </c>
      <c r="C22" s="41">
        <f>23+10+26+10-8</f>
        <v>61</v>
      </c>
      <c r="D22" s="41">
        <f>442+177+522+213-165</f>
        <v>1189</v>
      </c>
      <c r="E22" s="51">
        <v>2</v>
      </c>
      <c r="F22" s="41">
        <v>27</v>
      </c>
      <c r="G22" s="41">
        <v>718</v>
      </c>
      <c r="H22" s="51">
        <v>2</v>
      </c>
      <c r="I22" s="41">
        <f>28+18</f>
        <v>46</v>
      </c>
      <c r="J22" s="41">
        <f>692+389</f>
        <v>1081</v>
      </c>
    </row>
    <row r="23" spans="1:10" ht="11.85" customHeight="1" x14ac:dyDescent="0.2">
      <c r="A23" s="62" t="s">
        <v>24</v>
      </c>
      <c r="B23" s="50">
        <v>1</v>
      </c>
      <c r="C23" s="41">
        <v>19</v>
      </c>
      <c r="D23" s="41">
        <f>179+196</f>
        <v>375</v>
      </c>
      <c r="E23" s="51">
        <v>0</v>
      </c>
      <c r="F23" s="51">
        <v>0</v>
      </c>
      <c r="G23" s="50">
        <v>0</v>
      </c>
      <c r="H23" s="50">
        <v>0</v>
      </c>
      <c r="I23" s="50">
        <v>0</v>
      </c>
      <c r="J23" s="50">
        <v>0</v>
      </c>
    </row>
    <row r="24" spans="1:10" ht="11.85" customHeight="1" x14ac:dyDescent="0.2">
      <c r="A24" s="62" t="s">
        <v>25</v>
      </c>
      <c r="B24" s="50">
        <v>2</v>
      </c>
      <c r="C24" s="41">
        <f>8+7</f>
        <v>15</v>
      </c>
      <c r="D24" s="41">
        <f>161+136</f>
        <v>297</v>
      </c>
      <c r="E24" s="51">
        <v>0</v>
      </c>
      <c r="F24" s="51">
        <v>0</v>
      </c>
      <c r="G24" s="50">
        <v>0</v>
      </c>
      <c r="H24" s="50">
        <v>0</v>
      </c>
      <c r="I24" s="50">
        <v>0</v>
      </c>
      <c r="J24" s="50">
        <v>0</v>
      </c>
    </row>
    <row r="25" spans="1:10" ht="11.85" customHeight="1" x14ac:dyDescent="0.2">
      <c r="A25" s="62" t="s">
        <v>26</v>
      </c>
      <c r="B25" s="50">
        <v>1</v>
      </c>
      <c r="C25" s="41">
        <f>12+5</f>
        <v>17</v>
      </c>
      <c r="D25" s="41">
        <f>283+112</f>
        <v>395</v>
      </c>
      <c r="E25" s="51">
        <v>0</v>
      </c>
      <c r="F25" s="51">
        <v>0</v>
      </c>
      <c r="G25" s="50">
        <v>0</v>
      </c>
      <c r="H25" s="51">
        <v>1</v>
      </c>
      <c r="I25" s="41">
        <v>25</v>
      </c>
      <c r="J25" s="41">
        <v>590</v>
      </c>
    </row>
    <row r="26" spans="1:10" ht="11.85" customHeight="1" x14ac:dyDescent="0.2">
      <c r="A26" s="62" t="s">
        <v>27</v>
      </c>
      <c r="B26" s="50">
        <v>3</v>
      </c>
      <c r="C26" s="41">
        <f>41+8</f>
        <v>49</v>
      </c>
      <c r="D26" s="41">
        <f>889+138</f>
        <v>1027</v>
      </c>
      <c r="E26" s="51">
        <v>1</v>
      </c>
      <c r="F26" s="41">
        <v>15</v>
      </c>
      <c r="G26" s="41">
        <v>394</v>
      </c>
      <c r="H26" s="51">
        <v>1</v>
      </c>
      <c r="I26" s="41">
        <v>38</v>
      </c>
      <c r="J26" s="41">
        <v>964</v>
      </c>
    </row>
    <row r="27" spans="1:10" ht="11.85" customHeight="1" x14ac:dyDescent="0.2">
      <c r="A27" s="62" t="s">
        <v>28</v>
      </c>
      <c r="B27" s="50">
        <v>1</v>
      </c>
      <c r="C27" s="41">
        <f>13+6</f>
        <v>19</v>
      </c>
      <c r="D27" s="41">
        <f>332+125</f>
        <v>457</v>
      </c>
      <c r="E27" s="50">
        <v>0</v>
      </c>
      <c r="F27" s="51">
        <v>0</v>
      </c>
      <c r="G27" s="50">
        <v>0</v>
      </c>
      <c r="H27" s="50">
        <v>0</v>
      </c>
      <c r="I27" s="50">
        <v>0</v>
      </c>
      <c r="J27" s="50">
        <v>0</v>
      </c>
    </row>
    <row r="28" spans="1:10" ht="11.85" customHeight="1" x14ac:dyDescent="0.2">
      <c r="A28" s="62" t="s">
        <v>29</v>
      </c>
      <c r="B28" s="50">
        <v>2</v>
      </c>
      <c r="C28" s="41">
        <f>10+12+10+1</f>
        <v>33</v>
      </c>
      <c r="D28" s="41">
        <f>14+234+261+173</f>
        <v>682</v>
      </c>
      <c r="E28" s="51">
        <v>1</v>
      </c>
      <c r="F28" s="41">
        <v>19</v>
      </c>
      <c r="G28" s="41">
        <v>515</v>
      </c>
      <c r="H28" s="51">
        <v>1</v>
      </c>
      <c r="I28" s="41">
        <v>32</v>
      </c>
      <c r="J28" s="41">
        <v>745</v>
      </c>
    </row>
    <row r="29" spans="1:10" ht="11.85" customHeight="1" x14ac:dyDescent="0.2">
      <c r="A29" s="62" t="s">
        <v>30</v>
      </c>
      <c r="B29" s="50">
        <v>5</v>
      </c>
      <c r="C29" s="41">
        <v>83</v>
      </c>
      <c r="D29" s="41">
        <v>1645</v>
      </c>
      <c r="E29" s="51">
        <v>1</v>
      </c>
      <c r="F29" s="41">
        <v>23</v>
      </c>
      <c r="G29" s="41">
        <v>639</v>
      </c>
      <c r="H29" s="51">
        <v>2</v>
      </c>
      <c r="I29" s="41">
        <v>60</v>
      </c>
      <c r="J29" s="41">
        <v>1517</v>
      </c>
    </row>
    <row r="30" spans="1:10" ht="11.85" customHeight="1" x14ac:dyDescent="0.2">
      <c r="A30" s="62" t="s">
        <v>31</v>
      </c>
      <c r="B30" s="50">
        <v>1</v>
      </c>
      <c r="C30" s="41">
        <f>12+6</f>
        <v>18</v>
      </c>
      <c r="D30" s="41">
        <f>260+117</f>
        <v>377</v>
      </c>
      <c r="E30" s="51">
        <v>0</v>
      </c>
      <c r="F30" s="51">
        <v>0</v>
      </c>
      <c r="G30" s="50">
        <v>0</v>
      </c>
      <c r="H30" s="50">
        <v>0</v>
      </c>
      <c r="I30" s="50">
        <v>0</v>
      </c>
      <c r="J30" s="50">
        <v>0</v>
      </c>
    </row>
    <row r="31" spans="1:10" ht="11.85" customHeight="1" x14ac:dyDescent="0.2">
      <c r="A31" s="62" t="s">
        <v>32</v>
      </c>
      <c r="B31" s="50">
        <v>5</v>
      </c>
      <c r="C31" s="41">
        <f>12+20+7+8+4+6+11+6</f>
        <v>74</v>
      </c>
      <c r="D31" s="41">
        <f>276+56+455+101+131+130+111+232</f>
        <v>1492</v>
      </c>
      <c r="E31" s="51">
        <v>1</v>
      </c>
      <c r="F31" s="41">
        <v>19</v>
      </c>
      <c r="G31" s="41">
        <v>489</v>
      </c>
      <c r="H31" s="50">
        <v>1</v>
      </c>
      <c r="I31" s="41">
        <v>32</v>
      </c>
      <c r="J31" s="41">
        <v>725</v>
      </c>
    </row>
    <row r="32" spans="1:10" ht="11.85" customHeight="1" x14ac:dyDescent="0.2">
      <c r="A32" s="62" t="s">
        <v>33</v>
      </c>
      <c r="B32" s="50">
        <v>6</v>
      </c>
      <c r="C32" s="41">
        <f>15+10+10+4+17+8+10+4</f>
        <v>78</v>
      </c>
      <c r="D32" s="41">
        <f>342+197+202+76+423+141+95+211</f>
        <v>1687</v>
      </c>
      <c r="E32" s="51">
        <v>2</v>
      </c>
      <c r="F32" s="41">
        <v>29</v>
      </c>
      <c r="G32" s="41">
        <v>735</v>
      </c>
      <c r="H32" s="51">
        <v>1</v>
      </c>
      <c r="I32" s="41">
        <v>36</v>
      </c>
      <c r="J32" s="41">
        <v>863</v>
      </c>
    </row>
    <row r="33" spans="1:10" ht="11.85" customHeight="1" x14ac:dyDescent="0.2">
      <c r="A33" s="63" t="s">
        <v>34</v>
      </c>
      <c r="B33" s="51">
        <f t="shared" ref="B33:J33" si="1">SUM(B15:B32)</f>
        <v>55</v>
      </c>
      <c r="C33" s="41">
        <f t="shared" si="1"/>
        <v>784</v>
      </c>
      <c r="D33" s="41">
        <f t="shared" si="1"/>
        <v>16221</v>
      </c>
      <c r="E33" s="51">
        <f t="shared" si="1"/>
        <v>13</v>
      </c>
      <c r="F33" s="41">
        <f t="shared" si="1"/>
        <v>209</v>
      </c>
      <c r="G33" s="41">
        <f t="shared" si="1"/>
        <v>5511</v>
      </c>
      <c r="H33" s="50">
        <f t="shared" si="1"/>
        <v>16</v>
      </c>
      <c r="I33" s="41">
        <f t="shared" si="1"/>
        <v>452</v>
      </c>
      <c r="J33" s="41">
        <f t="shared" si="1"/>
        <v>10741</v>
      </c>
    </row>
    <row r="34" spans="1:10" ht="5.0999999999999996" customHeight="1" x14ac:dyDescent="0.2">
      <c r="A34" s="63"/>
      <c r="B34" s="50"/>
      <c r="C34" s="40"/>
      <c r="D34" s="40"/>
      <c r="E34" s="50"/>
      <c r="F34" s="47"/>
      <c r="G34" s="47"/>
      <c r="H34" s="51"/>
      <c r="I34" s="47"/>
      <c r="J34" s="47"/>
    </row>
    <row r="35" spans="1:10" ht="11.85" customHeight="1" thickBot="1" x14ac:dyDescent="0.25">
      <c r="A35" s="64" t="s">
        <v>35</v>
      </c>
      <c r="B35" s="65">
        <f>20+55</f>
        <v>75</v>
      </c>
      <c r="C35" s="6">
        <f t="shared" ref="C35:J35" si="2">+C13+C33</f>
        <v>1057</v>
      </c>
      <c r="D35" s="6">
        <f t="shared" si="2"/>
        <v>21757</v>
      </c>
      <c r="E35" s="65">
        <f t="shared" si="2"/>
        <v>19</v>
      </c>
      <c r="F35" s="6">
        <f t="shared" si="2"/>
        <v>286</v>
      </c>
      <c r="G35" s="6">
        <f t="shared" si="2"/>
        <v>7361</v>
      </c>
      <c r="H35" s="65">
        <f t="shared" si="2"/>
        <v>26</v>
      </c>
      <c r="I35" s="6">
        <f t="shared" si="2"/>
        <v>683</v>
      </c>
      <c r="J35" s="6">
        <f t="shared" si="2"/>
        <v>16144</v>
      </c>
    </row>
    <row r="36" spans="1:10" ht="11.85" customHeight="1" x14ac:dyDescent="0.2">
      <c r="A36" s="66" t="s">
        <v>59</v>
      </c>
      <c r="B36" s="54"/>
    </row>
    <row r="37" spans="1:10" ht="11.85" customHeight="1" x14ac:dyDescent="0.2">
      <c r="A37" s="67" t="s">
        <v>64</v>
      </c>
      <c r="B37" s="54"/>
      <c r="C37" s="54"/>
      <c r="D37" s="54"/>
      <c r="E37" s="54"/>
      <c r="F37" s="54"/>
    </row>
    <row r="38" spans="1:10" ht="5.0999999999999996" customHeight="1" x14ac:dyDescent="0.2">
      <c r="A38" s="54"/>
      <c r="B38" s="54"/>
      <c r="C38" s="54"/>
      <c r="D38" s="54"/>
      <c r="E38" s="54"/>
      <c r="F38" s="54"/>
    </row>
    <row r="39" spans="1:10" ht="11.85" customHeight="1" x14ac:dyDescent="0.2">
      <c r="A39" s="68" t="s">
        <v>60</v>
      </c>
      <c r="B39" s="54"/>
      <c r="C39" s="54"/>
      <c r="D39" s="54"/>
      <c r="E39" s="54"/>
      <c r="F39" s="54"/>
    </row>
    <row r="62" spans="1:10" ht="12.75" customHeight="1" x14ac:dyDescent="0.25">
      <c r="A62" s="44"/>
      <c r="B62" s="3"/>
      <c r="C62" s="3"/>
      <c r="D62" s="3"/>
      <c r="E62" s="3"/>
      <c r="F62" s="3"/>
      <c r="G62" s="3"/>
      <c r="H62" s="3"/>
      <c r="I62" s="3"/>
      <c r="J62" s="3"/>
    </row>
    <row r="63" spans="1:10" ht="12.75" customHeight="1" x14ac:dyDescent="0.25">
      <c r="B63" s="3"/>
      <c r="C63" s="3"/>
      <c r="D63" s="3"/>
      <c r="E63" s="3"/>
      <c r="F63" s="3"/>
      <c r="G63" s="3"/>
      <c r="H63" s="3"/>
      <c r="I63" s="3"/>
    </row>
    <row r="65" ht="10.199999999999999" x14ac:dyDescent="0.2"/>
  </sheetData>
  <mergeCells count="1">
    <mergeCell ref="A5:A6"/>
  </mergeCells>
  <phoneticPr fontId="0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workbookViewId="0">
      <selection activeCell="G32" sqref="G32"/>
    </sheetView>
  </sheetViews>
  <sheetFormatPr baseColWidth="10" defaultColWidth="12" defaultRowHeight="12.75" customHeight="1" x14ac:dyDescent="0.2"/>
  <cols>
    <col min="1" max="1" width="21.7109375" style="26" customWidth="1"/>
    <col min="2" max="10" width="10.42578125" style="26" customWidth="1"/>
    <col min="11" max="16384" width="12" style="26"/>
  </cols>
  <sheetData>
    <row r="1" spans="1:11" ht="12.75" customHeight="1" x14ac:dyDescent="0.25">
      <c r="A1" s="4" t="s">
        <v>61</v>
      </c>
      <c r="B1" s="25"/>
      <c r="C1" s="25"/>
      <c r="D1" s="25"/>
      <c r="E1" s="25"/>
      <c r="F1" s="25"/>
      <c r="G1" s="25"/>
      <c r="H1" s="25"/>
      <c r="I1" s="25"/>
      <c r="J1" s="25"/>
    </row>
    <row r="3" spans="1:11" ht="26.25" customHeight="1" x14ac:dyDescent="0.2">
      <c r="A3" s="72" t="s">
        <v>83</v>
      </c>
      <c r="B3" s="53"/>
      <c r="C3" s="53"/>
      <c r="D3" s="53"/>
      <c r="E3" s="53"/>
      <c r="F3" s="53"/>
      <c r="G3" s="53"/>
      <c r="H3" s="53"/>
      <c r="I3" s="53"/>
      <c r="J3" s="53"/>
    </row>
    <row r="4" spans="1:11" ht="12.75" customHeight="1" x14ac:dyDescent="0.25">
      <c r="A4" s="11"/>
    </row>
    <row r="5" spans="1:11" ht="11.85" customHeight="1" thickBot="1" x14ac:dyDescent="0.25">
      <c r="A5" s="95" t="s">
        <v>5</v>
      </c>
      <c r="B5" s="55" t="s">
        <v>63</v>
      </c>
      <c r="C5" s="55"/>
      <c r="D5" s="55"/>
      <c r="E5" s="55" t="s">
        <v>3</v>
      </c>
      <c r="F5" s="55"/>
      <c r="G5" s="55"/>
      <c r="H5" s="55" t="s">
        <v>4</v>
      </c>
      <c r="I5" s="55"/>
      <c r="J5" s="56"/>
    </row>
    <row r="6" spans="1:11" ht="35.1" customHeight="1" thickBot="1" x14ac:dyDescent="0.25">
      <c r="A6" s="96"/>
      <c r="B6" s="57" t="s">
        <v>6</v>
      </c>
      <c r="C6" s="57" t="s">
        <v>7</v>
      </c>
      <c r="D6" s="58" t="s">
        <v>8</v>
      </c>
      <c r="E6" s="57" t="s">
        <v>6</v>
      </c>
      <c r="F6" s="57" t="s">
        <v>7</v>
      </c>
      <c r="G6" s="58" t="s">
        <v>8</v>
      </c>
      <c r="H6" s="57" t="s">
        <v>6</v>
      </c>
      <c r="I6" s="59" t="s">
        <v>9</v>
      </c>
      <c r="J6" s="60" t="s">
        <v>8</v>
      </c>
    </row>
    <row r="7" spans="1:11" ht="11.85" customHeight="1" x14ac:dyDescent="0.2">
      <c r="A7" s="61"/>
      <c r="B7" s="50"/>
      <c r="C7" s="41"/>
      <c r="D7" s="41"/>
      <c r="H7" s="52"/>
      <c r="I7" s="52"/>
      <c r="J7" s="52"/>
    </row>
    <row r="8" spans="1:11" ht="11.85" customHeight="1" x14ac:dyDescent="0.2">
      <c r="A8" s="62" t="s">
        <v>10</v>
      </c>
      <c r="B8" s="50">
        <v>1</v>
      </c>
      <c r="C8" s="41">
        <v>10</v>
      </c>
      <c r="D8" s="41">
        <v>195</v>
      </c>
      <c r="E8" s="50">
        <v>1</v>
      </c>
      <c r="F8" s="41">
        <v>12</v>
      </c>
      <c r="G8" s="41">
        <v>300</v>
      </c>
      <c r="H8" s="50">
        <v>1</v>
      </c>
      <c r="I8" s="41">
        <v>25</v>
      </c>
      <c r="J8" s="41">
        <v>580</v>
      </c>
    </row>
    <row r="9" spans="1:11" ht="11.85" customHeight="1" x14ac:dyDescent="0.2">
      <c r="A9" s="62" t="s">
        <v>11</v>
      </c>
      <c r="B9" s="50">
        <v>4</v>
      </c>
      <c r="C9" s="41">
        <v>48</v>
      </c>
      <c r="D9" s="41">
        <v>1083</v>
      </c>
      <c r="E9" s="50">
        <v>0</v>
      </c>
      <c r="F9" s="50">
        <v>0</v>
      </c>
      <c r="G9" s="50">
        <v>0</v>
      </c>
      <c r="H9" s="50">
        <v>2</v>
      </c>
      <c r="I9" s="41">
        <v>42</v>
      </c>
      <c r="J9" s="41">
        <v>937</v>
      </c>
    </row>
    <row r="10" spans="1:11" ht="11.85" customHeight="1" x14ac:dyDescent="0.2">
      <c r="A10" s="62" t="s">
        <v>12</v>
      </c>
      <c r="B10" s="50">
        <v>6</v>
      </c>
      <c r="C10" s="41">
        <v>89</v>
      </c>
      <c r="D10" s="41">
        <v>1827</v>
      </c>
      <c r="E10" s="50">
        <v>2</v>
      </c>
      <c r="F10" s="41">
        <v>23</v>
      </c>
      <c r="G10" s="41">
        <v>535</v>
      </c>
      <c r="H10" s="50">
        <v>2</v>
      </c>
      <c r="I10" s="41">
        <v>46</v>
      </c>
      <c r="J10" s="41">
        <v>1065</v>
      </c>
    </row>
    <row r="11" spans="1:11" ht="11.85" customHeight="1" x14ac:dyDescent="0.2">
      <c r="A11" s="62" t="s">
        <v>13</v>
      </c>
      <c r="B11" s="50">
        <v>5</v>
      </c>
      <c r="C11" s="41">
        <v>65</v>
      </c>
      <c r="D11" s="41">
        <v>1338</v>
      </c>
      <c r="E11" s="50">
        <v>1</v>
      </c>
      <c r="F11" s="41">
        <v>14</v>
      </c>
      <c r="G11" s="41">
        <v>345</v>
      </c>
      <c r="H11" s="50">
        <v>2</v>
      </c>
      <c r="I11" s="41">
        <v>43</v>
      </c>
      <c r="J11" s="41">
        <v>1035</v>
      </c>
    </row>
    <row r="12" spans="1:11" ht="11.85" customHeight="1" x14ac:dyDescent="0.2">
      <c r="A12" s="62" t="s">
        <v>14</v>
      </c>
      <c r="B12" s="50">
        <v>4</v>
      </c>
      <c r="C12" s="41">
        <v>58</v>
      </c>
      <c r="D12" s="41">
        <v>1249</v>
      </c>
      <c r="E12" s="50">
        <v>2</v>
      </c>
      <c r="F12" s="41">
        <v>27</v>
      </c>
      <c r="G12" s="41">
        <v>674</v>
      </c>
      <c r="H12" s="50">
        <v>3</v>
      </c>
      <c r="I12" s="41">
        <v>70</v>
      </c>
      <c r="J12" s="41">
        <v>1748</v>
      </c>
    </row>
    <row r="13" spans="1:11" ht="11.85" customHeight="1" x14ac:dyDescent="0.2">
      <c r="A13" s="63" t="s">
        <v>15</v>
      </c>
      <c r="B13" s="50">
        <v>20</v>
      </c>
      <c r="C13" s="41">
        <f>SUM(C8:C12)</f>
        <v>270</v>
      </c>
      <c r="D13" s="41">
        <f>SUM(D8:D12)</f>
        <v>5692</v>
      </c>
      <c r="E13" s="50">
        <v>6</v>
      </c>
      <c r="F13" s="41">
        <f>SUM(F8:F12)</f>
        <v>76</v>
      </c>
      <c r="G13" s="41">
        <f>SUM(G8:G12)</f>
        <v>1854</v>
      </c>
      <c r="H13" s="50">
        <f>SUM(H8:H12)</f>
        <v>10</v>
      </c>
      <c r="I13" s="41">
        <f>SUM(I8:I12)</f>
        <v>226</v>
      </c>
      <c r="J13" s="41">
        <f>SUM(J8:J12)</f>
        <v>5365</v>
      </c>
      <c r="K13" s="40"/>
    </row>
    <row r="14" spans="1:11" ht="5.0999999999999996" customHeight="1" x14ac:dyDescent="0.2">
      <c r="A14" s="62"/>
      <c r="B14" s="50"/>
      <c r="C14" s="47"/>
      <c r="D14" s="47"/>
      <c r="E14" s="51"/>
      <c r="F14" s="47"/>
      <c r="G14" s="47"/>
      <c r="H14" s="51"/>
      <c r="I14" s="47"/>
      <c r="J14" s="47"/>
      <c r="K14" s="47"/>
    </row>
    <row r="15" spans="1:11" ht="11.85" customHeight="1" x14ac:dyDescent="0.2">
      <c r="A15" s="62" t="s">
        <v>16</v>
      </c>
      <c r="B15" s="50">
        <v>8</v>
      </c>
      <c r="C15" s="41">
        <v>138</v>
      </c>
      <c r="D15" s="41">
        <v>2968</v>
      </c>
      <c r="E15" s="51">
        <v>2</v>
      </c>
      <c r="F15" s="41">
        <v>35</v>
      </c>
      <c r="G15" s="41">
        <v>936</v>
      </c>
      <c r="H15" s="51">
        <v>3</v>
      </c>
      <c r="I15" s="41">
        <v>75</v>
      </c>
      <c r="J15" s="41">
        <v>1804</v>
      </c>
    </row>
    <row r="16" spans="1:11" ht="11.85" customHeight="1" x14ac:dyDescent="0.2">
      <c r="A16" s="62" t="s">
        <v>17</v>
      </c>
      <c r="B16" s="50">
        <v>1</v>
      </c>
      <c r="C16" s="41">
        <v>10</v>
      </c>
      <c r="D16" s="41">
        <v>238</v>
      </c>
      <c r="E16" s="51">
        <v>0</v>
      </c>
      <c r="F16" s="51">
        <v>0</v>
      </c>
      <c r="G16" s="50">
        <v>0</v>
      </c>
      <c r="H16" s="50">
        <v>0</v>
      </c>
      <c r="I16" s="50">
        <v>0</v>
      </c>
      <c r="J16" s="50">
        <v>0</v>
      </c>
    </row>
    <row r="17" spans="1:10" ht="11.85" customHeight="1" x14ac:dyDescent="0.2">
      <c r="A17" s="62" t="s">
        <v>18</v>
      </c>
      <c r="B17" s="50">
        <v>2</v>
      </c>
      <c r="C17" s="41">
        <v>18</v>
      </c>
      <c r="D17" s="41">
        <v>401</v>
      </c>
      <c r="E17" s="51">
        <v>0</v>
      </c>
      <c r="F17" s="51">
        <v>0</v>
      </c>
      <c r="G17" s="50">
        <v>0</v>
      </c>
      <c r="H17" s="50">
        <v>0</v>
      </c>
      <c r="I17" s="50">
        <v>0</v>
      </c>
      <c r="J17" s="50">
        <v>0</v>
      </c>
    </row>
    <row r="18" spans="1:10" ht="11.85" customHeight="1" x14ac:dyDescent="0.2">
      <c r="A18" s="62" t="s">
        <v>19</v>
      </c>
      <c r="B18" s="50">
        <v>2</v>
      </c>
      <c r="C18" s="41">
        <v>28</v>
      </c>
      <c r="D18" s="41">
        <v>621</v>
      </c>
      <c r="E18" s="51">
        <v>1</v>
      </c>
      <c r="F18" s="41">
        <v>15</v>
      </c>
      <c r="G18" s="41">
        <v>412</v>
      </c>
      <c r="H18" s="51">
        <v>1</v>
      </c>
      <c r="I18" s="41">
        <v>26</v>
      </c>
      <c r="J18" s="41">
        <v>608</v>
      </c>
    </row>
    <row r="19" spans="1:10" ht="11.85" customHeight="1" x14ac:dyDescent="0.2">
      <c r="A19" s="62" t="s">
        <v>20</v>
      </c>
      <c r="B19" s="50">
        <v>4</v>
      </c>
      <c r="C19" s="41">
        <v>48</v>
      </c>
      <c r="D19" s="41">
        <v>1092</v>
      </c>
      <c r="E19" s="51">
        <v>1</v>
      </c>
      <c r="F19" s="41">
        <v>12</v>
      </c>
      <c r="G19" s="41">
        <v>333</v>
      </c>
      <c r="H19" s="51">
        <v>2</v>
      </c>
      <c r="I19" s="41">
        <v>49</v>
      </c>
      <c r="J19" s="41">
        <v>1172</v>
      </c>
    </row>
    <row r="20" spans="1:10" ht="11.85" customHeight="1" x14ac:dyDescent="0.2">
      <c r="A20" s="62" t="s">
        <v>21</v>
      </c>
      <c r="B20" s="50">
        <v>2</v>
      </c>
      <c r="C20" s="41">
        <v>24</v>
      </c>
      <c r="D20" s="41">
        <v>460</v>
      </c>
      <c r="E20" s="51">
        <v>0</v>
      </c>
      <c r="F20" s="51">
        <v>0</v>
      </c>
      <c r="G20" s="50">
        <v>0</v>
      </c>
      <c r="H20" s="50">
        <v>0</v>
      </c>
      <c r="I20" s="50">
        <v>0</v>
      </c>
      <c r="J20" s="50">
        <v>0</v>
      </c>
    </row>
    <row r="21" spans="1:10" ht="11.85" customHeight="1" x14ac:dyDescent="0.2">
      <c r="A21" s="62" t="s">
        <v>22</v>
      </c>
      <c r="B21" s="50">
        <v>3</v>
      </c>
      <c r="C21" s="41">
        <v>46</v>
      </c>
      <c r="D21" s="41">
        <v>987</v>
      </c>
      <c r="E21" s="51">
        <v>1</v>
      </c>
      <c r="F21" s="41">
        <v>13</v>
      </c>
      <c r="G21" s="41">
        <v>315</v>
      </c>
      <c r="H21" s="51">
        <v>1</v>
      </c>
      <c r="I21" s="41">
        <v>30</v>
      </c>
      <c r="J21" s="41">
        <v>707</v>
      </c>
    </row>
    <row r="22" spans="1:10" ht="11.85" customHeight="1" x14ac:dyDescent="0.2">
      <c r="A22" s="62" t="s">
        <v>23</v>
      </c>
      <c r="B22" s="50">
        <v>6</v>
      </c>
      <c r="C22" s="41">
        <v>62</v>
      </c>
      <c r="D22" s="41">
        <v>1218</v>
      </c>
      <c r="E22" s="51">
        <v>2</v>
      </c>
      <c r="F22" s="41">
        <v>25</v>
      </c>
      <c r="G22" s="41">
        <v>718</v>
      </c>
      <c r="H22" s="51">
        <v>2</v>
      </c>
      <c r="I22" s="41">
        <v>43</v>
      </c>
      <c r="J22" s="41">
        <v>995</v>
      </c>
    </row>
    <row r="23" spans="1:10" ht="11.85" customHeight="1" x14ac:dyDescent="0.2">
      <c r="A23" s="62" t="s">
        <v>24</v>
      </c>
      <c r="B23" s="50">
        <v>1</v>
      </c>
      <c r="C23" s="41">
        <v>19</v>
      </c>
      <c r="D23" s="41">
        <v>373</v>
      </c>
      <c r="E23" s="51">
        <v>0</v>
      </c>
      <c r="F23" s="51">
        <v>0</v>
      </c>
      <c r="G23" s="50">
        <v>0</v>
      </c>
      <c r="H23" s="50">
        <v>0</v>
      </c>
      <c r="I23" s="50">
        <v>0</v>
      </c>
      <c r="J23" s="50">
        <v>0</v>
      </c>
    </row>
    <row r="24" spans="1:10" ht="11.85" customHeight="1" x14ac:dyDescent="0.2">
      <c r="A24" s="62" t="s">
        <v>25</v>
      </c>
      <c r="B24" s="50">
        <v>2</v>
      </c>
      <c r="C24" s="41">
        <v>16</v>
      </c>
      <c r="D24" s="41">
        <v>318</v>
      </c>
      <c r="E24" s="51">
        <v>0</v>
      </c>
      <c r="F24" s="51">
        <v>0</v>
      </c>
      <c r="G24" s="50">
        <v>0</v>
      </c>
      <c r="H24" s="50">
        <v>0</v>
      </c>
      <c r="I24" s="50">
        <v>0</v>
      </c>
      <c r="J24" s="50">
        <v>0</v>
      </c>
    </row>
    <row r="25" spans="1:10" ht="11.85" customHeight="1" x14ac:dyDescent="0.2">
      <c r="A25" s="62" t="s">
        <v>26</v>
      </c>
      <c r="B25" s="50">
        <v>1</v>
      </c>
      <c r="C25" s="41">
        <v>17</v>
      </c>
      <c r="D25" s="41">
        <v>397</v>
      </c>
      <c r="E25" s="51">
        <v>0</v>
      </c>
      <c r="F25" s="51">
        <v>0</v>
      </c>
      <c r="G25" s="50">
        <v>0</v>
      </c>
      <c r="H25" s="51">
        <v>1</v>
      </c>
      <c r="I25" s="41">
        <v>26</v>
      </c>
      <c r="J25" s="41">
        <v>597</v>
      </c>
    </row>
    <row r="26" spans="1:10" ht="11.85" customHeight="1" x14ac:dyDescent="0.2">
      <c r="A26" s="62" t="s">
        <v>27</v>
      </c>
      <c r="B26" s="50">
        <v>3</v>
      </c>
      <c r="C26" s="41">
        <v>47</v>
      </c>
      <c r="D26" s="41">
        <v>1005</v>
      </c>
      <c r="E26" s="51">
        <v>1</v>
      </c>
      <c r="F26" s="41">
        <v>15</v>
      </c>
      <c r="G26" s="41">
        <v>403</v>
      </c>
      <c r="H26" s="51">
        <v>1</v>
      </c>
      <c r="I26" s="41">
        <v>38</v>
      </c>
      <c r="J26" s="41">
        <v>960</v>
      </c>
    </row>
    <row r="27" spans="1:10" ht="11.85" customHeight="1" x14ac:dyDescent="0.2">
      <c r="A27" s="62" t="s">
        <v>28</v>
      </c>
      <c r="B27" s="50">
        <v>1</v>
      </c>
      <c r="C27" s="41">
        <v>21</v>
      </c>
      <c r="D27" s="41">
        <v>497</v>
      </c>
      <c r="E27" s="50">
        <v>0</v>
      </c>
      <c r="F27" s="51">
        <v>0</v>
      </c>
      <c r="G27" s="50">
        <v>0</v>
      </c>
      <c r="H27" s="50">
        <v>0</v>
      </c>
      <c r="I27" s="50">
        <v>0</v>
      </c>
      <c r="J27" s="50">
        <v>0</v>
      </c>
    </row>
    <row r="28" spans="1:10" ht="11.85" customHeight="1" x14ac:dyDescent="0.2">
      <c r="A28" s="62" t="s">
        <v>29</v>
      </c>
      <c r="B28" s="50">
        <v>2</v>
      </c>
      <c r="C28" s="41">
        <v>33</v>
      </c>
      <c r="D28" s="41">
        <v>696</v>
      </c>
      <c r="E28" s="51">
        <v>1</v>
      </c>
      <c r="F28" s="41">
        <v>18</v>
      </c>
      <c r="G28" s="41">
        <v>500</v>
      </c>
      <c r="H28" s="51">
        <v>1</v>
      </c>
      <c r="I28" s="41">
        <v>32</v>
      </c>
      <c r="J28" s="41">
        <v>764</v>
      </c>
    </row>
    <row r="29" spans="1:10" ht="11.85" customHeight="1" x14ac:dyDescent="0.2">
      <c r="A29" s="62" t="s">
        <v>30</v>
      </c>
      <c r="B29" s="50">
        <v>5</v>
      </c>
      <c r="C29" s="41">
        <v>82</v>
      </c>
      <c r="D29" s="41">
        <v>1691</v>
      </c>
      <c r="E29" s="51">
        <v>1</v>
      </c>
      <c r="F29" s="41">
        <v>22</v>
      </c>
      <c r="G29" s="41">
        <v>650</v>
      </c>
      <c r="H29" s="51">
        <v>2</v>
      </c>
      <c r="I29" s="41">
        <v>62</v>
      </c>
      <c r="J29" s="41">
        <v>1503</v>
      </c>
    </row>
    <row r="30" spans="1:10" ht="11.85" customHeight="1" x14ac:dyDescent="0.2">
      <c r="A30" s="62" t="s">
        <v>31</v>
      </c>
      <c r="B30" s="50">
        <v>1</v>
      </c>
      <c r="C30" s="41">
        <v>19</v>
      </c>
      <c r="D30" s="41">
        <v>393</v>
      </c>
      <c r="E30" s="51">
        <v>0</v>
      </c>
      <c r="F30" s="51">
        <v>0</v>
      </c>
      <c r="G30" s="50">
        <v>0</v>
      </c>
      <c r="H30" s="50">
        <v>0</v>
      </c>
      <c r="I30" s="50">
        <v>0</v>
      </c>
      <c r="J30" s="50">
        <v>0</v>
      </c>
    </row>
    <row r="31" spans="1:10" ht="11.85" customHeight="1" x14ac:dyDescent="0.2">
      <c r="A31" s="62" t="s">
        <v>32</v>
      </c>
      <c r="B31" s="50">
        <v>5</v>
      </c>
      <c r="C31" s="41">
        <v>74</v>
      </c>
      <c r="D31" s="41">
        <v>1553</v>
      </c>
      <c r="E31" s="51">
        <v>1</v>
      </c>
      <c r="F31" s="41">
        <v>18</v>
      </c>
      <c r="G31" s="41">
        <v>484</v>
      </c>
      <c r="H31" s="50">
        <v>1</v>
      </c>
      <c r="I31" s="41">
        <v>30</v>
      </c>
      <c r="J31" s="41">
        <v>712</v>
      </c>
    </row>
    <row r="32" spans="1:10" ht="11.85" customHeight="1" x14ac:dyDescent="0.2">
      <c r="A32" s="62" t="s">
        <v>33</v>
      </c>
      <c r="B32" s="50">
        <v>6</v>
      </c>
      <c r="C32" s="41">
        <v>76</v>
      </c>
      <c r="D32" s="41">
        <v>1663</v>
      </c>
      <c r="E32" s="51">
        <v>2</v>
      </c>
      <c r="F32" s="41">
        <v>28</v>
      </c>
      <c r="G32" s="41">
        <v>765</v>
      </c>
      <c r="H32" s="51">
        <v>1</v>
      </c>
      <c r="I32" s="41">
        <v>34</v>
      </c>
      <c r="J32" s="41">
        <v>853</v>
      </c>
    </row>
    <row r="33" spans="1:10" ht="11.85" customHeight="1" x14ac:dyDescent="0.2">
      <c r="A33" s="63" t="s">
        <v>34</v>
      </c>
      <c r="B33" s="51">
        <f t="shared" ref="B33:J33" si="0">SUM(B15:B32)</f>
        <v>55</v>
      </c>
      <c r="C33" s="41">
        <f t="shared" si="0"/>
        <v>778</v>
      </c>
      <c r="D33" s="41">
        <f t="shared" si="0"/>
        <v>16571</v>
      </c>
      <c r="E33" s="51">
        <f t="shared" si="0"/>
        <v>13</v>
      </c>
      <c r="F33" s="41">
        <f t="shared" si="0"/>
        <v>201</v>
      </c>
      <c r="G33" s="41">
        <f t="shared" si="0"/>
        <v>5516</v>
      </c>
      <c r="H33" s="41">
        <f t="shared" si="0"/>
        <v>16</v>
      </c>
      <c r="I33" s="41">
        <f t="shared" si="0"/>
        <v>445</v>
      </c>
      <c r="J33" s="41">
        <f t="shared" si="0"/>
        <v>10675</v>
      </c>
    </row>
    <row r="34" spans="1:10" ht="5.0999999999999996" customHeight="1" x14ac:dyDescent="0.2">
      <c r="A34" s="63"/>
      <c r="B34" s="50"/>
      <c r="C34" s="40"/>
      <c r="D34" s="40"/>
      <c r="E34" s="50"/>
      <c r="F34" s="47"/>
      <c r="G34" s="47"/>
      <c r="H34" s="51"/>
      <c r="I34" s="47"/>
      <c r="J34" s="47"/>
    </row>
    <row r="35" spans="1:10" ht="11.85" customHeight="1" thickBot="1" x14ac:dyDescent="0.25">
      <c r="A35" s="64" t="s">
        <v>35</v>
      </c>
      <c r="B35" s="65">
        <f>20+55</f>
        <v>75</v>
      </c>
      <c r="C35" s="6">
        <f>+C13+C33</f>
        <v>1048</v>
      </c>
      <c r="D35" s="6">
        <f>+D13+D33</f>
        <v>22263</v>
      </c>
      <c r="E35" s="65">
        <f>6+13</f>
        <v>19</v>
      </c>
      <c r="F35" s="6">
        <f>+F13+F33</f>
        <v>277</v>
      </c>
      <c r="G35" s="6">
        <f>+G13+G33</f>
        <v>7370</v>
      </c>
      <c r="H35" s="6">
        <f>10+16</f>
        <v>26</v>
      </c>
      <c r="I35" s="6">
        <f>+I13+I33</f>
        <v>671</v>
      </c>
      <c r="J35" s="6">
        <f>+J13+J33</f>
        <v>16040</v>
      </c>
    </row>
    <row r="36" spans="1:10" ht="11.85" customHeight="1" x14ac:dyDescent="0.2">
      <c r="A36" s="66" t="s">
        <v>59</v>
      </c>
      <c r="B36" s="54"/>
    </row>
    <row r="37" spans="1:10" ht="11.85" customHeight="1" x14ac:dyDescent="0.2">
      <c r="A37" s="67" t="s">
        <v>64</v>
      </c>
      <c r="B37" s="54"/>
      <c r="C37" s="54"/>
      <c r="D37" s="54"/>
      <c r="E37" s="54"/>
      <c r="F37" s="54"/>
    </row>
    <row r="38" spans="1:10" ht="5.0999999999999996" customHeight="1" x14ac:dyDescent="0.2">
      <c r="A38" s="54"/>
      <c r="B38" s="54"/>
      <c r="C38" s="54"/>
      <c r="D38" s="54"/>
      <c r="E38" s="54"/>
      <c r="F38" s="54"/>
    </row>
    <row r="39" spans="1:10" ht="11.85" customHeight="1" x14ac:dyDescent="0.2">
      <c r="A39" s="68" t="s">
        <v>60</v>
      </c>
      <c r="B39" s="54"/>
      <c r="C39" s="54"/>
      <c r="D39" s="54"/>
      <c r="E39" s="54"/>
      <c r="F39" s="54"/>
    </row>
    <row r="62" spans="1:10" ht="12.75" customHeight="1" x14ac:dyDescent="0.25">
      <c r="A62" s="44"/>
      <c r="B62" s="3"/>
      <c r="C62" s="3"/>
      <c r="D62" s="3"/>
      <c r="E62" s="3"/>
      <c r="F62" s="3"/>
      <c r="G62" s="3"/>
      <c r="H62" s="3"/>
      <c r="I62" s="3"/>
      <c r="J62" s="3"/>
    </row>
    <row r="63" spans="1:10" ht="12.75" customHeight="1" x14ac:dyDescent="0.25">
      <c r="B63" s="3"/>
      <c r="C63" s="3"/>
      <c r="D63" s="3"/>
      <c r="E63" s="3"/>
      <c r="F63" s="3"/>
      <c r="G63" s="3"/>
      <c r="H63" s="3"/>
      <c r="I63" s="3"/>
    </row>
    <row r="65" ht="10.199999999999999" x14ac:dyDescent="0.2"/>
  </sheetData>
  <mergeCells count="1">
    <mergeCell ref="A5:A6"/>
  </mergeCells>
  <phoneticPr fontId="0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workbookViewId="0">
      <selection activeCell="I46" sqref="I46"/>
    </sheetView>
  </sheetViews>
  <sheetFormatPr baseColWidth="10" defaultColWidth="12" defaultRowHeight="12.75" customHeight="1" x14ac:dyDescent="0.2"/>
  <cols>
    <col min="1" max="1" width="21.7109375" style="26" customWidth="1"/>
    <col min="2" max="10" width="10.42578125" style="26" customWidth="1"/>
    <col min="11" max="16384" width="12" style="26"/>
  </cols>
  <sheetData>
    <row r="1" spans="1:11" ht="12.75" customHeight="1" x14ac:dyDescent="0.25">
      <c r="A1" s="4" t="s">
        <v>61</v>
      </c>
      <c r="B1" s="25"/>
      <c r="C1" s="25"/>
      <c r="D1" s="25"/>
      <c r="E1" s="25"/>
      <c r="F1" s="25"/>
      <c r="G1" s="25"/>
      <c r="H1" s="25"/>
      <c r="I1" s="25"/>
      <c r="J1" s="25"/>
    </row>
    <row r="3" spans="1:11" ht="26.25" customHeight="1" x14ac:dyDescent="0.2">
      <c r="A3" s="72" t="s">
        <v>82</v>
      </c>
      <c r="B3" s="53"/>
      <c r="C3" s="53"/>
      <c r="D3" s="53"/>
      <c r="E3" s="53"/>
      <c r="F3" s="53"/>
      <c r="G3" s="53"/>
      <c r="H3" s="53"/>
      <c r="I3" s="53"/>
      <c r="J3" s="53"/>
    </row>
    <row r="4" spans="1:11" ht="12.75" customHeight="1" x14ac:dyDescent="0.25">
      <c r="A4" s="11"/>
    </row>
    <row r="5" spans="1:11" ht="11.85" customHeight="1" thickBot="1" x14ac:dyDescent="0.25">
      <c r="A5" s="95" t="s">
        <v>5</v>
      </c>
      <c r="B5" s="55" t="s">
        <v>63</v>
      </c>
      <c r="C5" s="55"/>
      <c r="D5" s="55"/>
      <c r="E5" s="55" t="s">
        <v>3</v>
      </c>
      <c r="F5" s="55"/>
      <c r="G5" s="55"/>
      <c r="H5" s="55" t="s">
        <v>4</v>
      </c>
      <c r="I5" s="55"/>
      <c r="J5" s="56"/>
    </row>
    <row r="6" spans="1:11" ht="35.1" customHeight="1" thickBot="1" x14ac:dyDescent="0.25">
      <c r="A6" s="96"/>
      <c r="B6" s="57" t="s">
        <v>6</v>
      </c>
      <c r="C6" s="57" t="s">
        <v>7</v>
      </c>
      <c r="D6" s="58" t="s">
        <v>8</v>
      </c>
      <c r="E6" s="57" t="s">
        <v>6</v>
      </c>
      <c r="F6" s="57" t="s">
        <v>7</v>
      </c>
      <c r="G6" s="58" t="s">
        <v>8</v>
      </c>
      <c r="H6" s="57" t="s">
        <v>6</v>
      </c>
      <c r="I6" s="59" t="s">
        <v>9</v>
      </c>
      <c r="J6" s="60" t="s">
        <v>8</v>
      </c>
    </row>
    <row r="7" spans="1:11" ht="11.85" customHeight="1" x14ac:dyDescent="0.2">
      <c r="A7" s="61"/>
      <c r="B7" s="50"/>
      <c r="C7" s="41"/>
      <c r="D7" s="41"/>
      <c r="H7" s="52"/>
      <c r="I7" s="52"/>
      <c r="J7" s="52"/>
    </row>
    <row r="8" spans="1:11" ht="11.85" customHeight="1" x14ac:dyDescent="0.2">
      <c r="A8" s="62" t="s">
        <v>10</v>
      </c>
      <c r="B8" s="50">
        <v>1</v>
      </c>
      <c r="C8" s="41">
        <v>11</v>
      </c>
      <c r="D8" s="41">
        <v>208</v>
      </c>
      <c r="E8" s="50">
        <v>1</v>
      </c>
      <c r="F8" s="41">
        <v>12</v>
      </c>
      <c r="G8" s="41">
        <v>311</v>
      </c>
      <c r="H8" s="50">
        <v>1</v>
      </c>
      <c r="I8" s="41">
        <v>25</v>
      </c>
      <c r="J8" s="41">
        <v>586</v>
      </c>
    </row>
    <row r="9" spans="1:11" ht="11.85" customHeight="1" x14ac:dyDescent="0.2">
      <c r="A9" s="62" t="s">
        <v>11</v>
      </c>
      <c r="B9" s="50">
        <v>4</v>
      </c>
      <c r="C9" s="41">
        <v>49</v>
      </c>
      <c r="D9" s="41">
        <f>928+158+13</f>
        <v>1099</v>
      </c>
      <c r="E9" s="50">
        <v>0</v>
      </c>
      <c r="F9" s="50">
        <v>0</v>
      </c>
      <c r="G9" s="50">
        <v>0</v>
      </c>
      <c r="H9" s="50">
        <v>2</v>
      </c>
      <c r="I9" s="41">
        <v>41</v>
      </c>
      <c r="J9" s="41">
        <v>924</v>
      </c>
    </row>
    <row r="10" spans="1:11" ht="11.85" customHeight="1" x14ac:dyDescent="0.2">
      <c r="A10" s="62" t="s">
        <v>12</v>
      </c>
      <c r="B10" s="50">
        <v>6</v>
      </c>
      <c r="C10" s="41">
        <v>92</v>
      </c>
      <c r="D10" s="41">
        <f>1310+532+28</f>
        <v>1870</v>
      </c>
      <c r="E10" s="50">
        <v>2</v>
      </c>
      <c r="F10" s="41">
        <v>24</v>
      </c>
      <c r="G10" s="41">
        <v>571</v>
      </c>
      <c r="H10" s="50">
        <v>2</v>
      </c>
      <c r="I10" s="41">
        <v>45</v>
      </c>
      <c r="J10" s="41">
        <v>998</v>
      </c>
    </row>
    <row r="11" spans="1:11" ht="11.85" customHeight="1" x14ac:dyDescent="0.2">
      <c r="A11" s="62" t="s">
        <v>13</v>
      </c>
      <c r="B11" s="50">
        <v>5</v>
      </c>
      <c r="C11" s="41">
        <v>67</v>
      </c>
      <c r="D11" s="41">
        <f>759+434+191</f>
        <v>1384</v>
      </c>
      <c r="E11" s="50">
        <v>1</v>
      </c>
      <c r="F11" s="41">
        <v>15</v>
      </c>
      <c r="G11" s="41">
        <v>351</v>
      </c>
      <c r="H11" s="50">
        <v>2</v>
      </c>
      <c r="I11" s="41">
        <v>43</v>
      </c>
      <c r="J11" s="41">
        <v>1040</v>
      </c>
    </row>
    <row r="12" spans="1:11" ht="11.85" customHeight="1" x14ac:dyDescent="0.2">
      <c r="A12" s="62" t="s">
        <v>14</v>
      </c>
      <c r="B12" s="50">
        <v>4</v>
      </c>
      <c r="C12" s="41">
        <f>36+21+1+2</f>
        <v>60</v>
      </c>
      <c r="D12" s="41">
        <f>844+410+30+1</f>
        <v>1285</v>
      </c>
      <c r="E12" s="50">
        <v>2</v>
      </c>
      <c r="F12" s="41">
        <v>27</v>
      </c>
      <c r="G12" s="41">
        <v>697</v>
      </c>
      <c r="H12" s="50">
        <v>3</v>
      </c>
      <c r="I12" s="41">
        <v>71</v>
      </c>
      <c r="J12" s="41">
        <v>1724</v>
      </c>
    </row>
    <row r="13" spans="1:11" ht="11.85" customHeight="1" x14ac:dyDescent="0.2">
      <c r="A13" s="63" t="s">
        <v>15</v>
      </c>
      <c r="B13" s="50">
        <v>20</v>
      </c>
      <c r="C13" s="41">
        <f>SUM(C8:C12)</f>
        <v>279</v>
      </c>
      <c r="D13" s="41">
        <f>SUM(D8:D12)</f>
        <v>5846</v>
      </c>
      <c r="E13" s="50">
        <v>6</v>
      </c>
      <c r="F13" s="41">
        <f>SUM(F8:F12)</f>
        <v>78</v>
      </c>
      <c r="G13" s="41">
        <f>SUM(G8:G12)</f>
        <v>1930</v>
      </c>
      <c r="H13" s="50">
        <f>SUM(H8:H12)</f>
        <v>10</v>
      </c>
      <c r="I13" s="41">
        <f>SUM(I8:I12)</f>
        <v>225</v>
      </c>
      <c r="J13" s="41">
        <f>SUM(J8:J12)</f>
        <v>5272</v>
      </c>
      <c r="K13" s="40"/>
    </row>
    <row r="14" spans="1:11" ht="5.0999999999999996" customHeight="1" x14ac:dyDescent="0.2">
      <c r="A14" s="62"/>
      <c r="B14" s="50"/>
      <c r="C14" s="47"/>
      <c r="D14" s="47"/>
      <c r="E14" s="51"/>
      <c r="F14" s="47"/>
      <c r="G14" s="47"/>
      <c r="H14" s="51"/>
      <c r="I14" s="47"/>
      <c r="J14" s="47"/>
      <c r="K14" s="47"/>
    </row>
    <row r="15" spans="1:11" ht="11.85" customHeight="1" x14ac:dyDescent="0.2">
      <c r="A15" s="62" t="s">
        <v>16</v>
      </c>
      <c r="B15" s="50">
        <v>8</v>
      </c>
      <c r="C15" s="41">
        <f>104+45+8-9-10+2</f>
        <v>140</v>
      </c>
      <c r="D15" s="41">
        <f>12+2397+879+153-203-175</f>
        <v>3063</v>
      </c>
      <c r="E15" s="51">
        <v>2</v>
      </c>
      <c r="F15" s="41">
        <v>35</v>
      </c>
      <c r="G15" s="41">
        <v>935</v>
      </c>
      <c r="H15" s="51">
        <v>3</v>
      </c>
      <c r="I15" s="41">
        <v>72</v>
      </c>
      <c r="J15" s="41">
        <v>1744</v>
      </c>
    </row>
    <row r="16" spans="1:11" ht="11.85" customHeight="1" x14ac:dyDescent="0.2">
      <c r="A16" s="62" t="s">
        <v>17</v>
      </c>
      <c r="B16" s="50">
        <v>1</v>
      </c>
      <c r="C16" s="41">
        <v>9</v>
      </c>
      <c r="D16" s="41">
        <v>233</v>
      </c>
      <c r="E16" s="51">
        <v>0</v>
      </c>
      <c r="F16" s="51">
        <v>0</v>
      </c>
      <c r="G16" s="50">
        <v>0</v>
      </c>
      <c r="H16" s="50">
        <v>0</v>
      </c>
      <c r="I16" s="50">
        <v>0</v>
      </c>
      <c r="J16" s="50">
        <v>0</v>
      </c>
    </row>
    <row r="17" spans="1:10" ht="11.85" customHeight="1" x14ac:dyDescent="0.2">
      <c r="A17" s="62" t="s">
        <v>18</v>
      </c>
      <c r="B17" s="50">
        <v>2</v>
      </c>
      <c r="C17" s="41">
        <v>18</v>
      </c>
      <c r="D17" s="41">
        <v>409</v>
      </c>
      <c r="E17" s="51">
        <v>0</v>
      </c>
      <c r="F17" s="51">
        <v>0</v>
      </c>
      <c r="G17" s="50">
        <v>0</v>
      </c>
      <c r="H17" s="50">
        <v>0</v>
      </c>
      <c r="I17" s="50">
        <v>0</v>
      </c>
      <c r="J17" s="50">
        <v>0</v>
      </c>
    </row>
    <row r="18" spans="1:10" ht="11.85" customHeight="1" x14ac:dyDescent="0.2">
      <c r="A18" s="62" t="s">
        <v>19</v>
      </c>
      <c r="B18" s="50">
        <v>2</v>
      </c>
      <c r="C18" s="41">
        <f>24+5</f>
        <v>29</v>
      </c>
      <c r="D18" s="41">
        <f>553+92</f>
        <v>645</v>
      </c>
      <c r="E18" s="51">
        <v>1</v>
      </c>
      <c r="F18" s="41">
        <v>15</v>
      </c>
      <c r="G18" s="41">
        <v>404</v>
      </c>
      <c r="H18" s="51">
        <v>1</v>
      </c>
      <c r="I18" s="41">
        <v>27</v>
      </c>
      <c r="J18" s="41">
        <v>642</v>
      </c>
    </row>
    <row r="19" spans="1:10" ht="11.85" customHeight="1" x14ac:dyDescent="0.2">
      <c r="A19" s="62" t="s">
        <v>20</v>
      </c>
      <c r="B19" s="50">
        <v>4</v>
      </c>
      <c r="C19" s="41">
        <f>36+13+1</f>
        <v>50</v>
      </c>
      <c r="D19" s="41">
        <f>15+864+275</f>
        <v>1154</v>
      </c>
      <c r="E19" s="51">
        <v>1</v>
      </c>
      <c r="F19" s="41">
        <v>12</v>
      </c>
      <c r="G19" s="41">
        <v>345</v>
      </c>
      <c r="H19" s="51">
        <v>2</v>
      </c>
      <c r="I19" s="41">
        <v>48</v>
      </c>
      <c r="J19" s="41">
        <v>1198</v>
      </c>
    </row>
    <row r="20" spans="1:10" ht="11.85" customHeight="1" x14ac:dyDescent="0.2">
      <c r="A20" s="62" t="s">
        <v>21</v>
      </c>
      <c r="B20" s="50">
        <v>2</v>
      </c>
      <c r="C20" s="41">
        <f>8+6+11</f>
        <v>25</v>
      </c>
      <c r="D20" s="41">
        <f>143+127+186</f>
        <v>456</v>
      </c>
      <c r="E20" s="51">
        <v>0</v>
      </c>
      <c r="F20" s="51">
        <v>0</v>
      </c>
      <c r="G20" s="50">
        <v>0</v>
      </c>
      <c r="H20" s="50">
        <v>0</v>
      </c>
      <c r="I20" s="50">
        <v>0</v>
      </c>
      <c r="J20" s="50">
        <v>0</v>
      </c>
    </row>
    <row r="21" spans="1:10" ht="11.85" customHeight="1" x14ac:dyDescent="0.2">
      <c r="A21" s="62" t="s">
        <v>22</v>
      </c>
      <c r="B21" s="50">
        <v>3</v>
      </c>
      <c r="C21" s="41">
        <f>34+10</f>
        <v>44</v>
      </c>
      <c r="D21" s="41">
        <f>714+205</f>
        <v>919</v>
      </c>
      <c r="E21" s="51">
        <v>1</v>
      </c>
      <c r="F21" s="41">
        <v>12</v>
      </c>
      <c r="G21" s="41">
        <v>298</v>
      </c>
      <c r="H21" s="51">
        <v>1</v>
      </c>
      <c r="I21" s="41">
        <v>29</v>
      </c>
      <c r="J21" s="41">
        <v>685</v>
      </c>
    </row>
    <row r="22" spans="1:10" ht="11.85" customHeight="1" x14ac:dyDescent="0.2">
      <c r="A22" s="62" t="s">
        <v>23</v>
      </c>
      <c r="B22" s="50">
        <v>6</v>
      </c>
      <c r="C22" s="41">
        <f>6+12+9+4+5+8+10+11</f>
        <v>65</v>
      </c>
      <c r="D22" s="41">
        <f>118+269+163+67+85+148+225+217</f>
        <v>1292</v>
      </c>
      <c r="E22" s="51">
        <v>2</v>
      </c>
      <c r="F22" s="41">
        <f>12+13</f>
        <v>25</v>
      </c>
      <c r="G22" s="41">
        <f>339+351</f>
        <v>690</v>
      </c>
      <c r="H22" s="51">
        <v>2</v>
      </c>
      <c r="I22" s="41">
        <f>23+19</f>
        <v>42</v>
      </c>
      <c r="J22" s="41">
        <f>558+364</f>
        <v>922</v>
      </c>
    </row>
    <row r="23" spans="1:10" ht="11.85" customHeight="1" x14ac:dyDescent="0.2">
      <c r="A23" s="62" t="s">
        <v>24</v>
      </c>
      <c r="B23" s="50">
        <v>1</v>
      </c>
      <c r="C23" s="41">
        <f>9+10</f>
        <v>19</v>
      </c>
      <c r="D23" s="41">
        <f>203+175</f>
        <v>378</v>
      </c>
      <c r="E23" s="51">
        <v>0</v>
      </c>
      <c r="F23" s="51">
        <v>0</v>
      </c>
      <c r="G23" s="50">
        <v>0</v>
      </c>
      <c r="H23" s="50">
        <v>0</v>
      </c>
      <c r="I23" s="50">
        <v>0</v>
      </c>
      <c r="J23" s="50">
        <v>0</v>
      </c>
    </row>
    <row r="24" spans="1:10" ht="11.85" customHeight="1" x14ac:dyDescent="0.2">
      <c r="A24" s="62" t="s">
        <v>25</v>
      </c>
      <c r="B24" s="50">
        <v>2</v>
      </c>
      <c r="C24" s="41">
        <f>8+8</f>
        <v>16</v>
      </c>
      <c r="D24" s="41">
        <f>170+143</f>
        <v>313</v>
      </c>
      <c r="E24" s="51">
        <v>0</v>
      </c>
      <c r="F24" s="51">
        <v>0</v>
      </c>
      <c r="G24" s="50">
        <v>0</v>
      </c>
      <c r="H24" s="50">
        <v>0</v>
      </c>
      <c r="I24" s="50">
        <v>0</v>
      </c>
      <c r="J24" s="50">
        <v>0</v>
      </c>
    </row>
    <row r="25" spans="1:10" ht="11.85" customHeight="1" x14ac:dyDescent="0.2">
      <c r="A25" s="62" t="s">
        <v>26</v>
      </c>
      <c r="B25" s="50">
        <v>1</v>
      </c>
      <c r="C25" s="41">
        <f>13+6</f>
        <v>19</v>
      </c>
      <c r="D25" s="41">
        <f>300+121</f>
        <v>421</v>
      </c>
      <c r="E25" s="51">
        <v>0</v>
      </c>
      <c r="F25" s="51">
        <v>0</v>
      </c>
      <c r="G25" s="50">
        <v>0</v>
      </c>
      <c r="H25" s="51">
        <v>1</v>
      </c>
      <c r="I25" s="41">
        <v>24</v>
      </c>
      <c r="J25" s="41">
        <v>593</v>
      </c>
    </row>
    <row r="26" spans="1:10" ht="11.85" customHeight="1" x14ac:dyDescent="0.2">
      <c r="A26" s="62" t="s">
        <v>27</v>
      </c>
      <c r="B26" s="50">
        <v>3</v>
      </c>
      <c r="C26" s="41">
        <f>22+8+10+9</f>
        <v>49</v>
      </c>
      <c r="D26" s="41">
        <f>485+215+215+159</f>
        <v>1074</v>
      </c>
      <c r="E26" s="51">
        <v>1</v>
      </c>
      <c r="F26" s="41">
        <v>15</v>
      </c>
      <c r="G26" s="41">
        <v>389</v>
      </c>
      <c r="H26" s="51">
        <v>1</v>
      </c>
      <c r="I26" s="41">
        <v>37</v>
      </c>
      <c r="J26" s="41">
        <v>926</v>
      </c>
    </row>
    <row r="27" spans="1:10" ht="11.85" customHeight="1" x14ac:dyDescent="0.2">
      <c r="A27" s="62" t="s">
        <v>28</v>
      </c>
      <c r="B27" s="50">
        <v>1</v>
      </c>
      <c r="C27" s="41">
        <f>15+7</f>
        <v>22</v>
      </c>
      <c r="D27" s="41">
        <f>381+144</f>
        <v>525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</row>
    <row r="28" spans="1:10" ht="11.85" customHeight="1" x14ac:dyDescent="0.2">
      <c r="A28" s="62" t="s">
        <v>29</v>
      </c>
      <c r="B28" s="50">
        <v>2</v>
      </c>
      <c r="C28" s="41">
        <f>11+12+10+1</f>
        <v>34</v>
      </c>
      <c r="D28" s="41">
        <f>254+254+191+10</f>
        <v>709</v>
      </c>
      <c r="E28" s="51">
        <v>1</v>
      </c>
      <c r="F28" s="41">
        <v>18</v>
      </c>
      <c r="G28" s="41">
        <v>506</v>
      </c>
      <c r="H28" s="51">
        <v>1</v>
      </c>
      <c r="I28" s="41">
        <v>32</v>
      </c>
      <c r="J28" s="41">
        <v>741</v>
      </c>
    </row>
    <row r="29" spans="1:10" ht="11.85" customHeight="1" x14ac:dyDescent="0.2">
      <c r="A29" s="62" t="s">
        <v>30</v>
      </c>
      <c r="B29" s="50">
        <v>5</v>
      </c>
      <c r="C29" s="41">
        <f>19+8+12+14+9+4+5+10+2+2</f>
        <v>85</v>
      </c>
      <c r="D29" s="41">
        <f>422+170+262+329+211+64+80+188+22+20</f>
        <v>1768</v>
      </c>
      <c r="E29" s="51">
        <v>1</v>
      </c>
      <c r="F29" s="41">
        <v>21</v>
      </c>
      <c r="G29" s="41">
        <v>615</v>
      </c>
      <c r="H29" s="51">
        <v>2</v>
      </c>
      <c r="I29" s="41">
        <v>62</v>
      </c>
      <c r="J29" s="41">
        <v>1549</v>
      </c>
    </row>
    <row r="30" spans="1:10" ht="11.85" customHeight="1" x14ac:dyDescent="0.2">
      <c r="A30" s="62" t="s">
        <v>31</v>
      </c>
      <c r="B30" s="50">
        <v>1</v>
      </c>
      <c r="C30" s="41">
        <f>12+6</f>
        <v>18</v>
      </c>
      <c r="D30" s="41">
        <f>254+124</f>
        <v>378</v>
      </c>
      <c r="E30" s="51">
        <v>0</v>
      </c>
      <c r="F30" s="51">
        <v>0</v>
      </c>
      <c r="G30" s="50">
        <v>0</v>
      </c>
      <c r="H30" s="50">
        <v>0</v>
      </c>
      <c r="I30" s="50">
        <v>0</v>
      </c>
      <c r="J30" s="50">
        <v>0</v>
      </c>
    </row>
    <row r="31" spans="1:10" ht="11.85" customHeight="1" x14ac:dyDescent="0.2">
      <c r="A31" s="62" t="s">
        <v>32</v>
      </c>
      <c r="B31" s="50">
        <v>5</v>
      </c>
      <c r="C31" s="41">
        <f>12+20+6+8+12+5+5+6</f>
        <v>74</v>
      </c>
      <c r="D31" s="41">
        <f>288+475+138+134+279+77+103+111</f>
        <v>1605</v>
      </c>
      <c r="E31" s="51">
        <v>1</v>
      </c>
      <c r="F31" s="41">
        <v>18</v>
      </c>
      <c r="G31" s="41">
        <v>481</v>
      </c>
      <c r="H31" s="50">
        <v>1</v>
      </c>
      <c r="I31" s="41">
        <v>29</v>
      </c>
      <c r="J31" s="41">
        <v>692</v>
      </c>
    </row>
    <row r="32" spans="1:10" ht="11.85" customHeight="1" x14ac:dyDescent="0.2">
      <c r="A32" s="62" t="s">
        <v>33</v>
      </c>
      <c r="B32" s="50">
        <v>6</v>
      </c>
      <c r="C32" s="41">
        <f>15+10+4+17+8+4+10+10</f>
        <v>78</v>
      </c>
      <c r="D32" s="41">
        <f>353+203+78+429+151+92+204+211</f>
        <v>1721</v>
      </c>
      <c r="E32" s="51">
        <v>2</v>
      </c>
      <c r="F32" s="41">
        <v>29</v>
      </c>
      <c r="G32" s="41">
        <v>776</v>
      </c>
      <c r="H32" s="51">
        <v>1</v>
      </c>
      <c r="I32" s="41">
        <v>35</v>
      </c>
      <c r="J32" s="41">
        <v>854</v>
      </c>
    </row>
    <row r="33" spans="1:10" ht="11.85" customHeight="1" x14ac:dyDescent="0.2">
      <c r="A33" s="63" t="s">
        <v>34</v>
      </c>
      <c r="B33" s="51">
        <f t="shared" ref="B33:J33" si="0">SUM(B15:B32)</f>
        <v>55</v>
      </c>
      <c r="C33" s="41">
        <f t="shared" si="0"/>
        <v>794</v>
      </c>
      <c r="D33" s="41">
        <f t="shared" si="0"/>
        <v>17063</v>
      </c>
      <c r="E33" s="51">
        <f t="shared" si="0"/>
        <v>13</v>
      </c>
      <c r="F33" s="41">
        <f t="shared" si="0"/>
        <v>200</v>
      </c>
      <c r="G33" s="41">
        <f t="shared" si="0"/>
        <v>5439</v>
      </c>
      <c r="H33" s="41">
        <f t="shared" si="0"/>
        <v>16</v>
      </c>
      <c r="I33" s="41">
        <f t="shared" si="0"/>
        <v>437</v>
      </c>
      <c r="J33" s="41">
        <f t="shared" si="0"/>
        <v>10546</v>
      </c>
    </row>
    <row r="34" spans="1:10" ht="5.0999999999999996" customHeight="1" x14ac:dyDescent="0.2">
      <c r="A34" s="63"/>
      <c r="B34" s="50"/>
      <c r="C34" s="40"/>
      <c r="D34" s="40"/>
      <c r="E34" s="50"/>
      <c r="F34" s="47"/>
      <c r="G34" s="47"/>
      <c r="H34" s="51"/>
      <c r="I34" s="47"/>
      <c r="J34" s="47"/>
    </row>
    <row r="35" spans="1:10" ht="11.85" customHeight="1" thickBot="1" x14ac:dyDescent="0.25">
      <c r="A35" s="64" t="s">
        <v>35</v>
      </c>
      <c r="B35" s="65">
        <f>20+55</f>
        <v>75</v>
      </c>
      <c r="C35" s="6">
        <f>+C13+C33</f>
        <v>1073</v>
      </c>
      <c r="D35" s="6">
        <f>5846+17063</f>
        <v>22909</v>
      </c>
      <c r="E35" s="65">
        <f>6+13</f>
        <v>19</v>
      </c>
      <c r="F35" s="6">
        <f>78+200</f>
        <v>278</v>
      </c>
      <c r="G35" s="6">
        <f>1930+5439</f>
        <v>7369</v>
      </c>
      <c r="H35" s="6">
        <f>10+16</f>
        <v>26</v>
      </c>
      <c r="I35" s="6">
        <f>225+437</f>
        <v>662</v>
      </c>
      <c r="J35" s="6">
        <f>5272+10546</f>
        <v>15818</v>
      </c>
    </row>
    <row r="36" spans="1:10" ht="11.85" customHeight="1" x14ac:dyDescent="0.2">
      <c r="A36" s="66" t="s">
        <v>59</v>
      </c>
      <c r="B36" s="54"/>
    </row>
    <row r="37" spans="1:10" ht="11.85" customHeight="1" x14ac:dyDescent="0.2">
      <c r="A37" s="67" t="s">
        <v>64</v>
      </c>
      <c r="B37" s="54"/>
      <c r="C37" s="54"/>
      <c r="D37" s="54"/>
      <c r="E37" s="54"/>
      <c r="F37" s="54"/>
    </row>
    <row r="38" spans="1:10" ht="5.0999999999999996" customHeight="1" x14ac:dyDescent="0.2">
      <c r="A38" s="54"/>
      <c r="B38" s="54"/>
      <c r="C38" s="54"/>
      <c r="D38" s="54"/>
      <c r="E38" s="54"/>
      <c r="F38" s="54"/>
    </row>
    <row r="39" spans="1:10" ht="11.85" customHeight="1" x14ac:dyDescent="0.2">
      <c r="A39" s="68" t="s">
        <v>60</v>
      </c>
      <c r="B39" s="54"/>
      <c r="C39" s="54"/>
      <c r="D39" s="54"/>
      <c r="E39" s="54"/>
      <c r="F39" s="54"/>
    </row>
    <row r="62" spans="1:10" ht="12.75" customHeight="1" x14ac:dyDescent="0.25">
      <c r="A62" s="44"/>
      <c r="B62" s="3"/>
      <c r="C62" s="3"/>
      <c r="D62" s="3"/>
      <c r="E62" s="3"/>
      <c r="F62" s="3"/>
      <c r="G62" s="3"/>
      <c r="H62" s="3"/>
      <c r="I62" s="3"/>
      <c r="J62" s="3"/>
    </row>
    <row r="63" spans="1:10" ht="12.75" customHeight="1" x14ac:dyDescent="0.25">
      <c r="B63" s="3"/>
      <c r="C63" s="3"/>
      <c r="D63" s="3"/>
      <c r="E63" s="3"/>
      <c r="F63" s="3"/>
      <c r="G63" s="3"/>
      <c r="H63" s="3"/>
      <c r="I63" s="3"/>
    </row>
    <row r="65" ht="10.199999999999999" x14ac:dyDescent="0.2"/>
  </sheetData>
  <mergeCells count="1">
    <mergeCell ref="A5:A6"/>
  </mergeCells>
  <phoneticPr fontId="0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workbookViewId="0">
      <selection activeCell="I15" sqref="I15"/>
    </sheetView>
  </sheetViews>
  <sheetFormatPr baseColWidth="10" defaultColWidth="12" defaultRowHeight="12.75" customHeight="1" x14ac:dyDescent="0.2"/>
  <cols>
    <col min="1" max="1" width="21.7109375" style="26" customWidth="1"/>
    <col min="2" max="10" width="10.42578125" style="26" customWidth="1"/>
    <col min="11" max="16384" width="12" style="26"/>
  </cols>
  <sheetData>
    <row r="1" spans="1:11" ht="12.75" customHeight="1" x14ac:dyDescent="0.25">
      <c r="A1" s="4" t="s">
        <v>61</v>
      </c>
      <c r="B1" s="25"/>
      <c r="C1" s="25"/>
      <c r="D1" s="25"/>
      <c r="E1" s="25"/>
      <c r="F1" s="25"/>
      <c r="G1" s="25"/>
      <c r="H1" s="25"/>
      <c r="I1" s="25"/>
      <c r="J1" s="25"/>
    </row>
    <row r="3" spans="1:11" ht="26.25" customHeight="1" x14ac:dyDescent="0.2">
      <c r="A3" s="72" t="s">
        <v>81</v>
      </c>
      <c r="B3" s="53"/>
      <c r="C3" s="53"/>
      <c r="D3" s="53"/>
      <c r="E3" s="53"/>
      <c r="F3" s="53"/>
      <c r="G3" s="53"/>
      <c r="H3" s="53"/>
      <c r="I3" s="53"/>
      <c r="J3" s="53"/>
    </row>
    <row r="4" spans="1:11" ht="12.75" customHeight="1" x14ac:dyDescent="0.25">
      <c r="A4" s="11"/>
    </row>
    <row r="5" spans="1:11" ht="11.85" customHeight="1" thickBot="1" x14ac:dyDescent="0.25">
      <c r="A5" s="95" t="s">
        <v>5</v>
      </c>
      <c r="B5" s="55" t="s">
        <v>63</v>
      </c>
      <c r="C5" s="55"/>
      <c r="D5" s="55"/>
      <c r="E5" s="55" t="s">
        <v>3</v>
      </c>
      <c r="F5" s="55"/>
      <c r="G5" s="55"/>
      <c r="H5" s="55" t="s">
        <v>4</v>
      </c>
      <c r="I5" s="55"/>
      <c r="J5" s="56"/>
    </row>
    <row r="6" spans="1:11" ht="35.1" customHeight="1" thickBot="1" x14ac:dyDescent="0.25">
      <c r="A6" s="96"/>
      <c r="B6" s="57" t="s">
        <v>6</v>
      </c>
      <c r="C6" s="57" t="s">
        <v>7</v>
      </c>
      <c r="D6" s="58" t="s">
        <v>8</v>
      </c>
      <c r="E6" s="57" t="s">
        <v>6</v>
      </c>
      <c r="F6" s="57" t="s">
        <v>7</v>
      </c>
      <c r="G6" s="58" t="s">
        <v>8</v>
      </c>
      <c r="H6" s="57" t="s">
        <v>6</v>
      </c>
      <c r="I6" s="59" t="s">
        <v>9</v>
      </c>
      <c r="J6" s="60" t="s">
        <v>8</v>
      </c>
    </row>
    <row r="7" spans="1:11" ht="11.85" customHeight="1" x14ac:dyDescent="0.2">
      <c r="A7" s="61"/>
      <c r="B7" s="50"/>
      <c r="C7" s="41"/>
      <c r="D7" s="41"/>
      <c r="H7" s="52"/>
      <c r="I7" s="52"/>
      <c r="J7" s="52"/>
    </row>
    <row r="8" spans="1:11" ht="11.85" customHeight="1" x14ac:dyDescent="0.2">
      <c r="A8" s="62" t="s">
        <v>10</v>
      </c>
      <c r="B8" s="50">
        <v>1</v>
      </c>
      <c r="C8" s="41">
        <v>12</v>
      </c>
      <c r="D8" s="41">
        <v>245</v>
      </c>
      <c r="E8" s="50">
        <v>1</v>
      </c>
      <c r="F8" s="41">
        <v>12</v>
      </c>
      <c r="G8" s="41">
        <v>320</v>
      </c>
      <c r="H8" s="50">
        <v>1</v>
      </c>
      <c r="I8" s="41">
        <v>25</v>
      </c>
      <c r="J8" s="41">
        <v>578</v>
      </c>
    </row>
    <row r="9" spans="1:11" ht="11.85" customHeight="1" x14ac:dyDescent="0.2">
      <c r="A9" s="62" t="s">
        <v>11</v>
      </c>
      <c r="B9" s="50">
        <v>4</v>
      </c>
      <c r="C9" s="41">
        <v>52</v>
      </c>
      <c r="D9" s="41">
        <v>1154</v>
      </c>
      <c r="E9" s="50">
        <v>0</v>
      </c>
      <c r="F9" s="50">
        <v>0</v>
      </c>
      <c r="G9" s="50">
        <v>0</v>
      </c>
      <c r="H9" s="50">
        <v>2</v>
      </c>
      <c r="I9" s="41">
        <v>39</v>
      </c>
      <c r="J9" s="41">
        <v>868</v>
      </c>
    </row>
    <row r="10" spans="1:11" ht="11.85" customHeight="1" x14ac:dyDescent="0.2">
      <c r="A10" s="62" t="s">
        <v>12</v>
      </c>
      <c r="B10" s="50">
        <v>6</v>
      </c>
      <c r="C10" s="41">
        <v>95</v>
      </c>
      <c r="D10" s="41">
        <v>1976</v>
      </c>
      <c r="E10" s="50">
        <v>2</v>
      </c>
      <c r="F10" s="41">
        <v>24</v>
      </c>
      <c r="G10" s="41">
        <v>571</v>
      </c>
      <c r="H10" s="50">
        <v>2</v>
      </c>
      <c r="I10" s="41">
        <v>44</v>
      </c>
      <c r="J10" s="41">
        <v>960</v>
      </c>
    </row>
    <row r="11" spans="1:11" ht="11.85" customHeight="1" x14ac:dyDescent="0.2">
      <c r="A11" s="62" t="s">
        <v>13</v>
      </c>
      <c r="B11" s="50">
        <v>5</v>
      </c>
      <c r="C11" s="41">
        <v>73</v>
      </c>
      <c r="D11" s="41">
        <v>1469</v>
      </c>
      <c r="E11" s="50">
        <v>1</v>
      </c>
      <c r="F11" s="41">
        <v>16</v>
      </c>
      <c r="G11" s="41">
        <v>346</v>
      </c>
      <c r="H11" s="50">
        <v>2</v>
      </c>
      <c r="I11" s="41">
        <v>42</v>
      </c>
      <c r="J11" s="41">
        <v>1008</v>
      </c>
    </row>
    <row r="12" spans="1:11" ht="11.85" customHeight="1" x14ac:dyDescent="0.2">
      <c r="A12" s="62" t="s">
        <v>14</v>
      </c>
      <c r="B12" s="50">
        <v>4</v>
      </c>
      <c r="C12" s="41">
        <v>62</v>
      </c>
      <c r="D12" s="41">
        <v>1371</v>
      </c>
      <c r="E12" s="50">
        <v>2</v>
      </c>
      <c r="F12" s="41">
        <v>27</v>
      </c>
      <c r="G12" s="41">
        <v>722</v>
      </c>
      <c r="H12" s="50">
        <v>3</v>
      </c>
      <c r="I12" s="41">
        <v>68</v>
      </c>
      <c r="J12" s="41">
        <v>1674</v>
      </c>
    </row>
    <row r="13" spans="1:11" ht="11.85" customHeight="1" x14ac:dyDescent="0.2">
      <c r="A13" s="63" t="s">
        <v>15</v>
      </c>
      <c r="B13" s="50">
        <v>20</v>
      </c>
      <c r="C13" s="41">
        <v>294</v>
      </c>
      <c r="D13" s="41">
        <v>6215</v>
      </c>
      <c r="E13" s="50">
        <v>6</v>
      </c>
      <c r="F13" s="41">
        <v>79</v>
      </c>
      <c r="G13" s="41">
        <v>1959</v>
      </c>
      <c r="H13" s="41">
        <v>10</v>
      </c>
      <c r="I13" s="41">
        <v>218</v>
      </c>
      <c r="J13" s="41">
        <v>5088</v>
      </c>
      <c r="K13" s="40"/>
    </row>
    <row r="14" spans="1:11" ht="5.0999999999999996" customHeight="1" x14ac:dyDescent="0.2">
      <c r="A14" s="62"/>
      <c r="B14" s="50"/>
      <c r="C14" s="47"/>
      <c r="D14" s="47"/>
      <c r="E14" s="51"/>
      <c r="F14" s="47"/>
      <c r="G14" s="47"/>
      <c r="H14" s="51"/>
      <c r="I14" s="47"/>
      <c r="J14" s="47"/>
      <c r="K14" s="47"/>
    </row>
    <row r="15" spans="1:11" ht="11.85" customHeight="1" x14ac:dyDescent="0.2">
      <c r="A15" s="62" t="s">
        <v>16</v>
      </c>
      <c r="B15" s="50">
        <v>8</v>
      </c>
      <c r="C15" s="41">
        <v>139</v>
      </c>
      <c r="D15" s="41">
        <v>3131</v>
      </c>
      <c r="E15" s="51">
        <v>2</v>
      </c>
      <c r="F15" s="41">
        <v>33</v>
      </c>
      <c r="G15" s="41">
        <v>896</v>
      </c>
      <c r="H15" s="51">
        <v>3</v>
      </c>
      <c r="I15" s="41">
        <v>69</v>
      </c>
      <c r="J15" s="41">
        <v>1680</v>
      </c>
    </row>
    <row r="16" spans="1:11" ht="11.85" customHeight="1" x14ac:dyDescent="0.2">
      <c r="A16" s="62" t="s">
        <v>17</v>
      </c>
      <c r="B16" s="50">
        <v>1</v>
      </c>
      <c r="C16" s="41">
        <v>8</v>
      </c>
      <c r="D16" s="41">
        <v>207</v>
      </c>
      <c r="E16" s="51">
        <v>0</v>
      </c>
      <c r="F16" s="51">
        <v>0</v>
      </c>
      <c r="G16" s="50">
        <v>0</v>
      </c>
      <c r="H16" s="50">
        <v>0</v>
      </c>
      <c r="I16" s="50">
        <v>0</v>
      </c>
      <c r="J16" s="50">
        <v>0</v>
      </c>
    </row>
    <row r="17" spans="1:10" ht="11.85" customHeight="1" x14ac:dyDescent="0.2">
      <c r="A17" s="62" t="s">
        <v>18</v>
      </c>
      <c r="B17" s="50">
        <v>2</v>
      </c>
      <c r="C17" s="41">
        <v>17</v>
      </c>
      <c r="D17" s="41">
        <v>398</v>
      </c>
      <c r="E17" s="51">
        <v>0</v>
      </c>
      <c r="F17" s="51">
        <v>0</v>
      </c>
      <c r="G17" s="50">
        <v>0</v>
      </c>
      <c r="H17" s="50">
        <v>0</v>
      </c>
      <c r="I17" s="50">
        <v>0</v>
      </c>
      <c r="J17" s="50">
        <v>0</v>
      </c>
    </row>
    <row r="18" spans="1:10" ht="11.85" customHeight="1" x14ac:dyDescent="0.2">
      <c r="A18" s="62" t="s">
        <v>19</v>
      </c>
      <c r="B18" s="50">
        <v>2</v>
      </c>
      <c r="C18" s="41">
        <v>31</v>
      </c>
      <c r="D18" s="41">
        <v>672</v>
      </c>
      <c r="E18" s="51">
        <v>1</v>
      </c>
      <c r="F18" s="41">
        <v>15</v>
      </c>
      <c r="G18" s="41">
        <v>415</v>
      </c>
      <c r="H18" s="51">
        <v>1</v>
      </c>
      <c r="I18" s="41">
        <v>27</v>
      </c>
      <c r="J18" s="41">
        <v>640</v>
      </c>
    </row>
    <row r="19" spans="1:10" ht="11.85" customHeight="1" x14ac:dyDescent="0.2">
      <c r="A19" s="62" t="s">
        <v>20</v>
      </c>
      <c r="B19" s="50">
        <v>4</v>
      </c>
      <c r="C19" s="41">
        <v>51</v>
      </c>
      <c r="D19" s="41">
        <v>1203</v>
      </c>
      <c r="E19" s="51">
        <v>1</v>
      </c>
      <c r="F19" s="41">
        <v>12</v>
      </c>
      <c r="G19" s="41">
        <v>361</v>
      </c>
      <c r="H19" s="51">
        <v>2</v>
      </c>
      <c r="I19" s="41">
        <v>49</v>
      </c>
      <c r="J19" s="41">
        <v>1197</v>
      </c>
    </row>
    <row r="20" spans="1:10" ht="11.85" customHeight="1" x14ac:dyDescent="0.2">
      <c r="A20" s="62" t="s">
        <v>21</v>
      </c>
      <c r="B20" s="50">
        <v>2</v>
      </c>
      <c r="C20" s="41">
        <v>26</v>
      </c>
      <c r="D20" s="41">
        <v>503</v>
      </c>
      <c r="E20" s="51">
        <v>0</v>
      </c>
      <c r="F20" s="51">
        <v>0</v>
      </c>
      <c r="G20" s="50">
        <v>0</v>
      </c>
      <c r="H20" s="50">
        <v>0</v>
      </c>
      <c r="I20" s="50">
        <v>0</v>
      </c>
      <c r="J20" s="50">
        <v>0</v>
      </c>
    </row>
    <row r="21" spans="1:10" ht="11.85" customHeight="1" x14ac:dyDescent="0.2">
      <c r="A21" s="62" t="s">
        <v>22</v>
      </c>
      <c r="B21" s="50">
        <v>3</v>
      </c>
      <c r="C21" s="41">
        <v>46</v>
      </c>
      <c r="D21" s="41">
        <v>974</v>
      </c>
      <c r="E21" s="51">
        <v>1</v>
      </c>
      <c r="F21" s="41">
        <v>12</v>
      </c>
      <c r="G21" s="41">
        <v>298</v>
      </c>
      <c r="H21" s="51">
        <v>1</v>
      </c>
      <c r="I21" s="41">
        <v>30</v>
      </c>
      <c r="J21" s="41">
        <v>714</v>
      </c>
    </row>
    <row r="22" spans="1:10" ht="11.85" customHeight="1" x14ac:dyDescent="0.2">
      <c r="A22" s="62" t="s">
        <v>23</v>
      </c>
      <c r="B22" s="50">
        <v>6</v>
      </c>
      <c r="C22" s="41">
        <v>67</v>
      </c>
      <c r="D22" s="41">
        <v>1380</v>
      </c>
      <c r="E22" s="51">
        <v>2</v>
      </c>
      <c r="F22" s="41">
        <v>26</v>
      </c>
      <c r="G22" s="41">
        <v>696</v>
      </c>
      <c r="H22" s="51">
        <v>2</v>
      </c>
      <c r="I22" s="41">
        <v>40</v>
      </c>
      <c r="J22" s="41">
        <v>873</v>
      </c>
    </row>
    <row r="23" spans="1:10" ht="11.85" customHeight="1" x14ac:dyDescent="0.2">
      <c r="A23" s="62" t="s">
        <v>24</v>
      </c>
      <c r="B23" s="50">
        <v>1</v>
      </c>
      <c r="C23" s="41">
        <v>19</v>
      </c>
      <c r="D23" s="41">
        <v>387</v>
      </c>
      <c r="E23" s="51">
        <v>0</v>
      </c>
      <c r="F23" s="51">
        <v>0</v>
      </c>
      <c r="G23" s="50">
        <v>0</v>
      </c>
      <c r="H23" s="50">
        <v>0</v>
      </c>
      <c r="I23" s="50">
        <v>0</v>
      </c>
      <c r="J23" s="50">
        <v>0</v>
      </c>
    </row>
    <row r="24" spans="1:10" ht="11.85" customHeight="1" x14ac:dyDescent="0.2">
      <c r="A24" s="62" t="s">
        <v>25</v>
      </c>
      <c r="B24" s="50">
        <v>2</v>
      </c>
      <c r="C24" s="41">
        <v>16</v>
      </c>
      <c r="D24" s="41">
        <v>323</v>
      </c>
      <c r="E24" s="51">
        <v>0</v>
      </c>
      <c r="F24" s="51">
        <v>0</v>
      </c>
      <c r="G24" s="50">
        <v>0</v>
      </c>
      <c r="H24" s="50">
        <v>0</v>
      </c>
      <c r="I24" s="50">
        <v>0</v>
      </c>
      <c r="J24" s="50">
        <v>0</v>
      </c>
    </row>
    <row r="25" spans="1:10" ht="11.85" customHeight="1" x14ac:dyDescent="0.2">
      <c r="A25" s="62" t="s">
        <v>26</v>
      </c>
      <c r="B25" s="50">
        <v>1</v>
      </c>
      <c r="C25" s="41">
        <v>21</v>
      </c>
      <c r="D25" s="41">
        <v>470</v>
      </c>
      <c r="E25" s="51">
        <v>0</v>
      </c>
      <c r="F25" s="51">
        <v>0</v>
      </c>
      <c r="G25" s="50">
        <v>0</v>
      </c>
      <c r="H25" s="51">
        <v>1</v>
      </c>
      <c r="I25" s="41">
        <v>24</v>
      </c>
      <c r="J25" s="41">
        <v>565</v>
      </c>
    </row>
    <row r="26" spans="1:10" ht="11.85" customHeight="1" x14ac:dyDescent="0.2">
      <c r="A26" s="62" t="s">
        <v>27</v>
      </c>
      <c r="B26" s="50">
        <v>3</v>
      </c>
      <c r="C26" s="41">
        <v>48</v>
      </c>
      <c r="D26" s="41">
        <v>1051</v>
      </c>
      <c r="E26" s="51">
        <v>1</v>
      </c>
      <c r="F26" s="41">
        <v>15</v>
      </c>
      <c r="G26" s="41">
        <v>391</v>
      </c>
      <c r="H26" s="51">
        <v>1</v>
      </c>
      <c r="I26" s="41">
        <v>38</v>
      </c>
      <c r="J26" s="41">
        <v>911</v>
      </c>
    </row>
    <row r="27" spans="1:10" ht="11.85" customHeight="1" x14ac:dyDescent="0.2">
      <c r="A27" s="62" t="s">
        <v>28</v>
      </c>
      <c r="B27" s="50">
        <v>1</v>
      </c>
      <c r="C27" s="41">
        <v>27</v>
      </c>
      <c r="D27" s="41">
        <v>581</v>
      </c>
      <c r="E27" s="51">
        <v>0</v>
      </c>
      <c r="F27" s="51">
        <v>0</v>
      </c>
      <c r="G27" s="50">
        <v>0</v>
      </c>
      <c r="H27" s="50">
        <v>0</v>
      </c>
      <c r="I27" s="50">
        <v>0</v>
      </c>
      <c r="J27" s="50">
        <v>0</v>
      </c>
    </row>
    <row r="28" spans="1:10" ht="11.85" customHeight="1" x14ac:dyDescent="0.2">
      <c r="A28" s="62" t="s">
        <v>29</v>
      </c>
      <c r="B28" s="50">
        <v>2</v>
      </c>
      <c r="C28" s="41">
        <v>34</v>
      </c>
      <c r="D28" s="41">
        <v>762</v>
      </c>
      <c r="E28" s="51">
        <v>1</v>
      </c>
      <c r="F28" s="41">
        <v>18</v>
      </c>
      <c r="G28" s="41">
        <v>513</v>
      </c>
      <c r="H28" s="51">
        <v>1</v>
      </c>
      <c r="I28" s="41">
        <v>31</v>
      </c>
      <c r="J28" s="41">
        <v>770</v>
      </c>
    </row>
    <row r="29" spans="1:10" ht="11.85" customHeight="1" x14ac:dyDescent="0.2">
      <c r="A29" s="62" t="s">
        <v>30</v>
      </c>
      <c r="B29" s="50">
        <v>5</v>
      </c>
      <c r="C29" s="41">
        <v>87</v>
      </c>
      <c r="D29" s="41">
        <v>1838</v>
      </c>
      <c r="E29" s="51">
        <v>1</v>
      </c>
      <c r="F29" s="41">
        <v>20</v>
      </c>
      <c r="G29" s="41">
        <v>573</v>
      </c>
      <c r="H29" s="51">
        <v>2</v>
      </c>
      <c r="I29" s="41">
        <v>62</v>
      </c>
      <c r="J29" s="41">
        <v>1561</v>
      </c>
    </row>
    <row r="30" spans="1:10" ht="11.85" customHeight="1" x14ac:dyDescent="0.2">
      <c r="A30" s="62" t="s">
        <v>31</v>
      </c>
      <c r="B30" s="50">
        <v>1</v>
      </c>
      <c r="C30" s="41">
        <v>19</v>
      </c>
      <c r="D30" s="41">
        <v>402</v>
      </c>
      <c r="E30" s="51">
        <v>0</v>
      </c>
      <c r="F30" s="51">
        <v>0</v>
      </c>
      <c r="G30" s="50">
        <v>0</v>
      </c>
      <c r="H30" s="50">
        <v>0</v>
      </c>
      <c r="I30" s="50">
        <v>0</v>
      </c>
      <c r="J30" s="50">
        <v>0</v>
      </c>
    </row>
    <row r="31" spans="1:10" ht="11.85" customHeight="1" x14ac:dyDescent="0.2">
      <c r="A31" s="62" t="s">
        <v>32</v>
      </c>
      <c r="B31" s="50">
        <v>5</v>
      </c>
      <c r="C31" s="41">
        <v>74</v>
      </c>
      <c r="D31" s="41">
        <v>1601</v>
      </c>
      <c r="E31" s="51">
        <v>1</v>
      </c>
      <c r="F31" s="41">
        <v>17</v>
      </c>
      <c r="G31" s="41">
        <v>464</v>
      </c>
      <c r="H31" s="50">
        <v>1</v>
      </c>
      <c r="I31" s="41">
        <v>29</v>
      </c>
      <c r="J31" s="41">
        <v>710</v>
      </c>
    </row>
    <row r="32" spans="1:10" ht="11.85" customHeight="1" x14ac:dyDescent="0.2">
      <c r="A32" s="62" t="s">
        <v>33</v>
      </c>
      <c r="B32" s="50">
        <v>6</v>
      </c>
      <c r="C32" s="41">
        <v>80</v>
      </c>
      <c r="D32" s="41">
        <v>1766</v>
      </c>
      <c r="E32" s="51">
        <v>2</v>
      </c>
      <c r="F32" s="41">
        <v>28</v>
      </c>
      <c r="G32" s="41">
        <v>770</v>
      </c>
      <c r="H32" s="51">
        <v>1</v>
      </c>
      <c r="I32" s="41">
        <v>34</v>
      </c>
      <c r="J32" s="41">
        <v>832</v>
      </c>
    </row>
    <row r="33" spans="1:10" ht="11.85" customHeight="1" x14ac:dyDescent="0.2">
      <c r="A33" s="63" t="s">
        <v>34</v>
      </c>
      <c r="B33" s="51">
        <v>55</v>
      </c>
      <c r="C33" s="41">
        <v>810</v>
      </c>
      <c r="D33" s="41">
        <v>17649</v>
      </c>
      <c r="E33" s="51">
        <v>13</v>
      </c>
      <c r="F33" s="41">
        <v>196</v>
      </c>
      <c r="G33" s="41">
        <v>5377</v>
      </c>
      <c r="H33" s="41">
        <v>16</v>
      </c>
      <c r="I33" s="41">
        <v>433</v>
      </c>
      <c r="J33" s="41">
        <v>10453</v>
      </c>
    </row>
    <row r="34" spans="1:10" ht="5.0999999999999996" customHeight="1" x14ac:dyDescent="0.2">
      <c r="A34" s="63"/>
      <c r="B34" s="50"/>
      <c r="C34" s="40"/>
      <c r="D34" s="40"/>
      <c r="E34" s="50"/>
      <c r="F34" s="47"/>
      <c r="G34" s="47"/>
      <c r="H34" s="51"/>
      <c r="I34" s="47"/>
      <c r="J34" s="47"/>
    </row>
    <row r="35" spans="1:10" ht="11.85" customHeight="1" thickBot="1" x14ac:dyDescent="0.25">
      <c r="A35" s="64" t="s">
        <v>35</v>
      </c>
      <c r="B35" s="65">
        <v>75</v>
      </c>
      <c r="C35" s="65">
        <v>1104</v>
      </c>
      <c r="D35" s="65">
        <v>23864</v>
      </c>
      <c r="E35" s="65">
        <v>19</v>
      </c>
      <c r="F35" s="6">
        <v>275</v>
      </c>
      <c r="G35" s="6">
        <v>7336</v>
      </c>
      <c r="H35" s="6">
        <v>26</v>
      </c>
      <c r="I35" s="6">
        <v>651</v>
      </c>
      <c r="J35" s="6">
        <v>15541</v>
      </c>
    </row>
    <row r="36" spans="1:10" ht="11.85" customHeight="1" x14ac:dyDescent="0.2">
      <c r="A36" s="66" t="s">
        <v>59</v>
      </c>
      <c r="B36" s="54"/>
    </row>
    <row r="37" spans="1:10" ht="11.85" customHeight="1" x14ac:dyDescent="0.2">
      <c r="A37" s="67" t="s">
        <v>64</v>
      </c>
      <c r="B37" s="54"/>
      <c r="C37" s="54"/>
      <c r="D37" s="54"/>
      <c r="E37" s="54"/>
      <c r="F37" s="54"/>
    </row>
    <row r="38" spans="1:10" ht="5.0999999999999996" customHeight="1" x14ac:dyDescent="0.2">
      <c r="A38" s="54"/>
      <c r="B38" s="54"/>
      <c r="C38" s="54"/>
      <c r="D38" s="54"/>
      <c r="E38" s="54"/>
      <c r="F38" s="54"/>
    </row>
    <row r="39" spans="1:10" ht="11.85" customHeight="1" x14ac:dyDescent="0.2">
      <c r="A39" s="68" t="s">
        <v>60</v>
      </c>
      <c r="B39" s="54"/>
      <c r="C39" s="54"/>
      <c r="D39" s="54"/>
      <c r="E39" s="54"/>
      <c r="F39" s="54"/>
    </row>
    <row r="62" spans="1:10" ht="12.75" customHeight="1" x14ac:dyDescent="0.25">
      <c r="A62" s="44"/>
      <c r="B62" s="3"/>
      <c r="C62" s="3"/>
      <c r="D62" s="3"/>
      <c r="E62" s="3"/>
      <c r="F62" s="3"/>
      <c r="G62" s="3"/>
      <c r="H62" s="3"/>
      <c r="I62" s="3"/>
      <c r="J62" s="3"/>
    </row>
    <row r="63" spans="1:10" ht="12.75" customHeight="1" x14ac:dyDescent="0.25">
      <c r="B63" s="3"/>
      <c r="C63" s="3"/>
      <c r="D63" s="3"/>
      <c r="E63" s="3"/>
      <c r="F63" s="3"/>
      <c r="G63" s="3"/>
      <c r="H63" s="3"/>
      <c r="I63" s="3"/>
    </row>
    <row r="65" ht="10.199999999999999" x14ac:dyDescent="0.2"/>
  </sheetData>
  <mergeCells count="1">
    <mergeCell ref="A5:A6"/>
  </mergeCells>
  <phoneticPr fontId="0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workbookViewId="0">
      <selection activeCell="A4" sqref="A4"/>
    </sheetView>
  </sheetViews>
  <sheetFormatPr baseColWidth="10" defaultColWidth="12" defaultRowHeight="12.75" customHeight="1" x14ac:dyDescent="0.2"/>
  <cols>
    <col min="1" max="1" width="21.7109375" style="26" customWidth="1"/>
    <col min="2" max="10" width="10.42578125" style="26" customWidth="1"/>
    <col min="11" max="16384" width="12" style="26"/>
  </cols>
  <sheetData>
    <row r="1" spans="1:11" ht="12.75" customHeight="1" x14ac:dyDescent="0.25">
      <c r="A1" s="4" t="s">
        <v>61</v>
      </c>
      <c r="B1" s="25"/>
      <c r="C1" s="25"/>
      <c r="D1" s="25"/>
      <c r="E1" s="25"/>
      <c r="F1" s="25"/>
      <c r="G1" s="25"/>
      <c r="H1" s="25"/>
      <c r="I1" s="25"/>
      <c r="J1" s="25"/>
    </row>
    <row r="3" spans="1:11" ht="26.25" customHeight="1" x14ac:dyDescent="0.2">
      <c r="A3" s="72" t="s">
        <v>80</v>
      </c>
      <c r="B3" s="53"/>
      <c r="C3" s="53"/>
      <c r="D3" s="53"/>
      <c r="E3" s="53"/>
      <c r="F3" s="53"/>
      <c r="G3" s="53"/>
      <c r="H3" s="53"/>
      <c r="I3" s="53"/>
      <c r="J3" s="53"/>
    </row>
    <row r="4" spans="1:11" ht="12.75" customHeight="1" x14ac:dyDescent="0.25">
      <c r="A4" s="11"/>
    </row>
    <row r="5" spans="1:11" ht="11.85" customHeight="1" thickBot="1" x14ac:dyDescent="0.25">
      <c r="A5" s="95" t="s">
        <v>5</v>
      </c>
      <c r="B5" s="55" t="s">
        <v>63</v>
      </c>
      <c r="C5" s="55"/>
      <c r="D5" s="55"/>
      <c r="E5" s="55" t="s">
        <v>3</v>
      </c>
      <c r="F5" s="55"/>
      <c r="G5" s="55"/>
      <c r="H5" s="55" t="s">
        <v>4</v>
      </c>
      <c r="I5" s="55"/>
      <c r="J5" s="56"/>
    </row>
    <row r="6" spans="1:11" ht="35.1" customHeight="1" thickBot="1" x14ac:dyDescent="0.25">
      <c r="A6" s="96"/>
      <c r="B6" s="57" t="s">
        <v>6</v>
      </c>
      <c r="C6" s="57" t="s">
        <v>7</v>
      </c>
      <c r="D6" s="58" t="s">
        <v>8</v>
      </c>
      <c r="E6" s="57" t="s">
        <v>6</v>
      </c>
      <c r="F6" s="57" t="s">
        <v>7</v>
      </c>
      <c r="G6" s="58" t="s">
        <v>8</v>
      </c>
      <c r="H6" s="57" t="s">
        <v>6</v>
      </c>
      <c r="I6" s="59" t="s">
        <v>9</v>
      </c>
      <c r="J6" s="60" t="s">
        <v>8</v>
      </c>
    </row>
    <row r="7" spans="1:11" ht="11.85" customHeight="1" x14ac:dyDescent="0.2">
      <c r="A7" s="61"/>
      <c r="B7" s="50"/>
      <c r="C7" s="41"/>
      <c r="D7" s="41"/>
      <c r="H7" s="52"/>
      <c r="I7" s="52"/>
      <c r="J7" s="52"/>
    </row>
    <row r="8" spans="1:11" ht="11.85" customHeight="1" x14ac:dyDescent="0.2">
      <c r="A8" s="62" t="s">
        <v>10</v>
      </c>
      <c r="B8" s="50">
        <v>1</v>
      </c>
      <c r="C8" s="41">
        <v>14</v>
      </c>
      <c r="D8" s="41">
        <v>269</v>
      </c>
      <c r="E8" s="50">
        <v>1</v>
      </c>
      <c r="F8" s="41">
        <v>12</v>
      </c>
      <c r="G8" s="41">
        <v>311</v>
      </c>
      <c r="H8" s="50">
        <v>1</v>
      </c>
      <c r="I8" s="41">
        <v>25</v>
      </c>
      <c r="J8" s="41">
        <v>555</v>
      </c>
    </row>
    <row r="9" spans="1:11" ht="11.85" customHeight="1" x14ac:dyDescent="0.2">
      <c r="A9" s="62" t="s">
        <v>11</v>
      </c>
      <c r="B9" s="50">
        <v>4</v>
      </c>
      <c r="C9" s="41">
        <v>51</v>
      </c>
      <c r="D9" s="41">
        <v>1163</v>
      </c>
      <c r="E9" s="50">
        <v>0</v>
      </c>
      <c r="F9" s="41">
        <v>0</v>
      </c>
      <c r="G9" s="41">
        <v>0</v>
      </c>
      <c r="H9" s="50">
        <v>2</v>
      </c>
      <c r="I9" s="41">
        <v>36</v>
      </c>
      <c r="J9" s="41">
        <v>818</v>
      </c>
    </row>
    <row r="10" spans="1:11" ht="11.85" customHeight="1" x14ac:dyDescent="0.2">
      <c r="A10" s="62" t="s">
        <v>12</v>
      </c>
      <c r="B10" s="50">
        <v>6</v>
      </c>
      <c r="C10" s="41">
        <v>96</v>
      </c>
      <c r="D10" s="41">
        <v>2037</v>
      </c>
      <c r="E10" s="50">
        <v>2</v>
      </c>
      <c r="F10" s="41">
        <v>24</v>
      </c>
      <c r="G10" s="41">
        <v>583</v>
      </c>
      <c r="H10" s="50">
        <v>2</v>
      </c>
      <c r="I10" s="41">
        <v>44</v>
      </c>
      <c r="J10" s="41">
        <v>952</v>
      </c>
    </row>
    <row r="11" spans="1:11" ht="11.85" customHeight="1" x14ac:dyDescent="0.2">
      <c r="A11" s="62" t="s">
        <v>13</v>
      </c>
      <c r="B11" s="50">
        <v>5</v>
      </c>
      <c r="C11" s="41">
        <v>72</v>
      </c>
      <c r="D11" s="41">
        <v>1460</v>
      </c>
      <c r="E11" s="50">
        <v>1</v>
      </c>
      <c r="F11" s="41">
        <v>16</v>
      </c>
      <c r="G11" s="41">
        <v>378</v>
      </c>
      <c r="H11" s="50">
        <v>2</v>
      </c>
      <c r="I11" s="41">
        <v>41</v>
      </c>
      <c r="J11" s="41">
        <v>957</v>
      </c>
    </row>
    <row r="12" spans="1:11" ht="11.85" customHeight="1" x14ac:dyDescent="0.2">
      <c r="A12" s="62" t="s">
        <v>14</v>
      </c>
      <c r="B12" s="50">
        <v>4</v>
      </c>
      <c r="C12" s="41">
        <v>65</v>
      </c>
      <c r="D12" s="41">
        <v>1407</v>
      </c>
      <c r="E12" s="50">
        <v>2</v>
      </c>
      <c r="F12" s="41">
        <v>27</v>
      </c>
      <c r="G12" s="41">
        <v>717</v>
      </c>
      <c r="H12" s="50">
        <v>3</v>
      </c>
      <c r="I12" s="41">
        <v>68</v>
      </c>
      <c r="J12" s="41">
        <v>1639</v>
      </c>
    </row>
    <row r="13" spans="1:11" ht="11.85" customHeight="1" x14ac:dyDescent="0.2">
      <c r="A13" s="63" t="s">
        <v>15</v>
      </c>
      <c r="B13" s="50">
        <v>20</v>
      </c>
      <c r="C13" s="41">
        <v>298</v>
      </c>
      <c r="D13" s="41">
        <v>6336</v>
      </c>
      <c r="E13" s="50">
        <v>6</v>
      </c>
      <c r="F13" s="41">
        <v>79</v>
      </c>
      <c r="G13" s="41">
        <v>1989</v>
      </c>
      <c r="H13" s="50">
        <v>10</v>
      </c>
      <c r="I13" s="41">
        <v>214</v>
      </c>
      <c r="J13" s="41">
        <v>4921</v>
      </c>
      <c r="K13" s="40"/>
    </row>
    <row r="14" spans="1:11" ht="5.0999999999999996" customHeight="1" x14ac:dyDescent="0.2">
      <c r="A14" s="62"/>
      <c r="B14" s="50"/>
      <c r="C14" s="47"/>
      <c r="D14" s="47"/>
      <c r="E14" s="51"/>
      <c r="F14" s="47"/>
      <c r="G14" s="47"/>
      <c r="H14" s="51"/>
      <c r="I14" s="47"/>
      <c r="J14" s="47"/>
      <c r="K14" s="47"/>
    </row>
    <row r="15" spans="1:11" ht="11.85" customHeight="1" x14ac:dyDescent="0.2">
      <c r="A15" s="62" t="s">
        <v>16</v>
      </c>
      <c r="B15" s="50">
        <v>8</v>
      </c>
      <c r="C15" s="41">
        <v>136</v>
      </c>
      <c r="D15" s="41">
        <v>3125</v>
      </c>
      <c r="E15" s="51">
        <v>2</v>
      </c>
      <c r="F15" s="41">
        <v>34</v>
      </c>
      <c r="G15" s="41">
        <v>934</v>
      </c>
      <c r="H15" s="51">
        <v>3</v>
      </c>
      <c r="I15" s="41">
        <v>65</v>
      </c>
      <c r="J15" s="41">
        <v>1579</v>
      </c>
    </row>
    <row r="16" spans="1:11" ht="11.85" customHeight="1" x14ac:dyDescent="0.2">
      <c r="A16" s="62" t="s">
        <v>17</v>
      </c>
      <c r="B16" s="50">
        <v>1</v>
      </c>
      <c r="C16" s="41">
        <v>9</v>
      </c>
      <c r="D16" s="41">
        <v>225</v>
      </c>
      <c r="E16" s="51">
        <v>0</v>
      </c>
      <c r="F16" s="51">
        <v>0</v>
      </c>
      <c r="G16" s="41">
        <v>0</v>
      </c>
      <c r="H16" s="51">
        <v>0</v>
      </c>
      <c r="I16" s="41">
        <v>0</v>
      </c>
      <c r="J16" s="41">
        <v>0</v>
      </c>
    </row>
    <row r="17" spans="1:10" ht="11.85" customHeight="1" x14ac:dyDescent="0.2">
      <c r="A17" s="62" t="s">
        <v>18</v>
      </c>
      <c r="B17" s="50">
        <v>2</v>
      </c>
      <c r="C17" s="41">
        <v>17</v>
      </c>
      <c r="D17" s="41">
        <v>423</v>
      </c>
      <c r="E17" s="51">
        <v>0</v>
      </c>
      <c r="F17" s="51">
        <v>0</v>
      </c>
      <c r="G17" s="41">
        <v>0</v>
      </c>
      <c r="H17" s="51">
        <v>0</v>
      </c>
      <c r="I17" s="41">
        <v>0</v>
      </c>
      <c r="J17" s="41">
        <v>0</v>
      </c>
    </row>
    <row r="18" spans="1:10" ht="11.85" customHeight="1" x14ac:dyDescent="0.2">
      <c r="A18" s="62" t="s">
        <v>19</v>
      </c>
      <c r="B18" s="50">
        <v>2</v>
      </c>
      <c r="C18" s="41">
        <v>31</v>
      </c>
      <c r="D18" s="41">
        <v>703</v>
      </c>
      <c r="E18" s="51">
        <v>1</v>
      </c>
      <c r="F18" s="41">
        <v>15</v>
      </c>
      <c r="G18" s="41">
        <v>415</v>
      </c>
      <c r="H18" s="51">
        <v>1</v>
      </c>
      <c r="I18" s="41">
        <v>28</v>
      </c>
      <c r="J18" s="41">
        <v>665</v>
      </c>
    </row>
    <row r="19" spans="1:10" ht="11.85" customHeight="1" x14ac:dyDescent="0.2">
      <c r="A19" s="62" t="s">
        <v>20</v>
      </c>
      <c r="B19" s="50">
        <v>4</v>
      </c>
      <c r="C19" s="41">
        <v>55</v>
      </c>
      <c r="D19" s="41">
        <v>1282</v>
      </c>
      <c r="E19" s="51">
        <v>1</v>
      </c>
      <c r="F19" s="41">
        <v>12</v>
      </c>
      <c r="G19" s="41">
        <v>343</v>
      </c>
      <c r="H19" s="51">
        <v>2</v>
      </c>
      <c r="I19" s="41">
        <v>49</v>
      </c>
      <c r="J19" s="41">
        <v>1217</v>
      </c>
    </row>
    <row r="20" spans="1:10" ht="11.85" customHeight="1" x14ac:dyDescent="0.2">
      <c r="A20" s="62" t="s">
        <v>21</v>
      </c>
      <c r="B20" s="50">
        <v>2</v>
      </c>
      <c r="C20" s="41">
        <v>26</v>
      </c>
      <c r="D20" s="41">
        <v>516</v>
      </c>
      <c r="E20" s="51">
        <v>0</v>
      </c>
      <c r="F20" s="51">
        <v>0</v>
      </c>
      <c r="G20" s="41">
        <v>0</v>
      </c>
      <c r="H20" s="51">
        <v>0</v>
      </c>
      <c r="I20" s="41">
        <v>0</v>
      </c>
      <c r="J20" s="41">
        <v>0</v>
      </c>
    </row>
    <row r="21" spans="1:10" ht="11.85" customHeight="1" x14ac:dyDescent="0.2">
      <c r="A21" s="62" t="s">
        <v>22</v>
      </c>
      <c r="B21" s="50">
        <v>3</v>
      </c>
      <c r="C21" s="41">
        <v>46</v>
      </c>
      <c r="D21" s="41">
        <v>931</v>
      </c>
      <c r="E21" s="51">
        <v>1</v>
      </c>
      <c r="F21" s="41">
        <v>12</v>
      </c>
      <c r="G21" s="41">
        <v>305</v>
      </c>
      <c r="H21" s="51">
        <v>1</v>
      </c>
      <c r="I21" s="41">
        <v>31</v>
      </c>
      <c r="J21" s="41">
        <v>697</v>
      </c>
    </row>
    <row r="22" spans="1:10" ht="11.85" customHeight="1" x14ac:dyDescent="0.2">
      <c r="A22" s="62" t="s">
        <v>23</v>
      </c>
      <c r="B22" s="50">
        <v>6</v>
      </c>
      <c r="C22" s="41">
        <v>68</v>
      </c>
      <c r="D22" s="41">
        <v>1468</v>
      </c>
      <c r="E22" s="51">
        <v>2</v>
      </c>
      <c r="F22" s="41">
        <v>26</v>
      </c>
      <c r="G22" s="41">
        <v>711</v>
      </c>
      <c r="H22" s="51">
        <v>2</v>
      </c>
      <c r="I22" s="41">
        <v>39</v>
      </c>
      <c r="J22" s="41">
        <v>850</v>
      </c>
    </row>
    <row r="23" spans="1:10" ht="11.85" customHeight="1" x14ac:dyDescent="0.2">
      <c r="A23" s="62" t="s">
        <v>24</v>
      </c>
      <c r="B23" s="50">
        <v>1</v>
      </c>
      <c r="C23" s="41">
        <v>19</v>
      </c>
      <c r="D23" s="41">
        <v>387</v>
      </c>
      <c r="E23" s="51">
        <v>0</v>
      </c>
      <c r="F23" s="51">
        <v>0</v>
      </c>
      <c r="G23" s="41">
        <v>0</v>
      </c>
      <c r="H23" s="51">
        <v>0</v>
      </c>
      <c r="I23" s="41">
        <v>0</v>
      </c>
      <c r="J23" s="41">
        <v>0</v>
      </c>
    </row>
    <row r="24" spans="1:10" ht="11.85" customHeight="1" x14ac:dyDescent="0.2">
      <c r="A24" s="62" t="s">
        <v>25</v>
      </c>
      <c r="B24" s="50">
        <v>2</v>
      </c>
      <c r="C24" s="41">
        <v>16</v>
      </c>
      <c r="D24" s="41">
        <v>317</v>
      </c>
      <c r="E24" s="51">
        <v>0</v>
      </c>
      <c r="F24" s="51">
        <v>0</v>
      </c>
      <c r="G24" s="41">
        <v>0</v>
      </c>
      <c r="H24" s="51">
        <v>0</v>
      </c>
      <c r="I24" s="41">
        <v>0</v>
      </c>
      <c r="J24" s="41">
        <v>0</v>
      </c>
    </row>
    <row r="25" spans="1:10" ht="11.85" customHeight="1" x14ac:dyDescent="0.2">
      <c r="A25" s="62" t="s">
        <v>26</v>
      </c>
      <c r="B25" s="50">
        <v>1</v>
      </c>
      <c r="C25" s="41">
        <v>22</v>
      </c>
      <c r="D25" s="41">
        <v>496</v>
      </c>
      <c r="E25" s="51">
        <v>0</v>
      </c>
      <c r="F25" s="51">
        <v>0</v>
      </c>
      <c r="G25" s="41">
        <v>0</v>
      </c>
      <c r="H25" s="51">
        <v>1</v>
      </c>
      <c r="I25" s="41">
        <v>23</v>
      </c>
      <c r="J25" s="41">
        <v>539</v>
      </c>
    </row>
    <row r="26" spans="1:10" ht="11.85" customHeight="1" x14ac:dyDescent="0.2">
      <c r="A26" s="62" t="s">
        <v>27</v>
      </c>
      <c r="B26" s="50">
        <v>3</v>
      </c>
      <c r="C26" s="41">
        <v>48</v>
      </c>
      <c r="D26" s="41">
        <v>1094</v>
      </c>
      <c r="E26" s="51">
        <v>1</v>
      </c>
      <c r="F26" s="41">
        <v>15</v>
      </c>
      <c r="G26" s="41">
        <v>418</v>
      </c>
      <c r="H26" s="51">
        <v>1</v>
      </c>
      <c r="I26" s="41">
        <v>37</v>
      </c>
      <c r="J26" s="41">
        <v>902</v>
      </c>
    </row>
    <row r="27" spans="1:10" ht="11.85" customHeight="1" x14ac:dyDescent="0.2">
      <c r="A27" s="62" t="s">
        <v>28</v>
      </c>
      <c r="B27" s="50">
        <v>1</v>
      </c>
      <c r="C27" s="41">
        <v>29</v>
      </c>
      <c r="D27" s="41">
        <v>632</v>
      </c>
      <c r="E27" s="51">
        <v>0</v>
      </c>
      <c r="F27" s="51">
        <v>0</v>
      </c>
      <c r="G27" s="41">
        <v>0</v>
      </c>
      <c r="H27" s="51">
        <v>0</v>
      </c>
      <c r="I27" s="41">
        <v>0</v>
      </c>
      <c r="J27" s="41">
        <v>0</v>
      </c>
    </row>
    <row r="28" spans="1:10" ht="11.85" customHeight="1" x14ac:dyDescent="0.2">
      <c r="A28" s="62" t="s">
        <v>29</v>
      </c>
      <c r="B28" s="50">
        <v>2</v>
      </c>
      <c r="C28" s="41">
        <v>33</v>
      </c>
      <c r="D28" s="41">
        <v>775</v>
      </c>
      <c r="E28" s="51">
        <v>1</v>
      </c>
      <c r="F28" s="41">
        <v>18</v>
      </c>
      <c r="G28" s="41">
        <v>500</v>
      </c>
      <c r="H28" s="51">
        <v>1</v>
      </c>
      <c r="I28" s="41">
        <v>31</v>
      </c>
      <c r="J28" s="41">
        <v>778</v>
      </c>
    </row>
    <row r="29" spans="1:10" ht="11.85" customHeight="1" x14ac:dyDescent="0.2">
      <c r="A29" s="62" t="s">
        <v>30</v>
      </c>
      <c r="B29" s="50">
        <v>5</v>
      </c>
      <c r="C29" s="41">
        <v>84</v>
      </c>
      <c r="D29" s="41">
        <v>1841</v>
      </c>
      <c r="E29" s="51">
        <v>1</v>
      </c>
      <c r="F29" s="41">
        <v>20</v>
      </c>
      <c r="G29" s="41">
        <v>561</v>
      </c>
      <c r="H29" s="51">
        <v>2</v>
      </c>
      <c r="I29" s="41">
        <v>63</v>
      </c>
      <c r="J29" s="41">
        <v>1526</v>
      </c>
    </row>
    <row r="30" spans="1:10" ht="11.85" customHeight="1" x14ac:dyDescent="0.2">
      <c r="A30" s="62" t="s">
        <v>31</v>
      </c>
      <c r="B30" s="50">
        <v>1</v>
      </c>
      <c r="C30" s="41">
        <v>19</v>
      </c>
      <c r="D30" s="41">
        <v>394</v>
      </c>
      <c r="E30" s="51">
        <v>0</v>
      </c>
      <c r="F30" s="51">
        <v>0</v>
      </c>
      <c r="G30" s="41">
        <v>0</v>
      </c>
      <c r="H30" s="51">
        <v>0</v>
      </c>
      <c r="I30" s="41">
        <v>0</v>
      </c>
      <c r="J30" s="41">
        <v>0</v>
      </c>
    </row>
    <row r="31" spans="1:10" ht="11.85" customHeight="1" x14ac:dyDescent="0.2">
      <c r="A31" s="62" t="s">
        <v>32</v>
      </c>
      <c r="B31" s="50">
        <v>5</v>
      </c>
      <c r="C31" s="41">
        <v>75</v>
      </c>
      <c r="D31" s="41">
        <v>1601</v>
      </c>
      <c r="E31" s="51">
        <v>1</v>
      </c>
      <c r="F31" s="41">
        <v>18</v>
      </c>
      <c r="G31" s="41">
        <v>490</v>
      </c>
      <c r="H31" s="51">
        <v>1</v>
      </c>
      <c r="I31" s="41">
        <v>28</v>
      </c>
      <c r="J31" s="41">
        <v>708</v>
      </c>
    </row>
    <row r="32" spans="1:10" ht="11.85" customHeight="1" x14ac:dyDescent="0.2">
      <c r="A32" s="62" t="s">
        <v>33</v>
      </c>
      <c r="B32" s="50">
        <v>6</v>
      </c>
      <c r="C32" s="41">
        <v>80</v>
      </c>
      <c r="D32" s="41">
        <v>1838</v>
      </c>
      <c r="E32" s="51">
        <v>2</v>
      </c>
      <c r="F32" s="41">
        <v>29</v>
      </c>
      <c r="G32" s="41">
        <v>790</v>
      </c>
      <c r="H32" s="51">
        <v>1</v>
      </c>
      <c r="I32" s="41">
        <v>31</v>
      </c>
      <c r="J32" s="41">
        <v>823</v>
      </c>
    </row>
    <row r="33" spans="1:10" ht="11.85" customHeight="1" x14ac:dyDescent="0.2">
      <c r="A33" s="63" t="s">
        <v>34</v>
      </c>
      <c r="B33" s="51">
        <v>55</v>
      </c>
      <c r="C33" s="41">
        <v>813</v>
      </c>
      <c r="D33" s="41">
        <v>18048</v>
      </c>
      <c r="E33" s="51">
        <v>13</v>
      </c>
      <c r="F33" s="41">
        <v>199</v>
      </c>
      <c r="G33" s="41">
        <v>5467</v>
      </c>
      <c r="H33" s="51">
        <v>16</v>
      </c>
      <c r="I33" s="41">
        <v>425</v>
      </c>
      <c r="J33" s="41">
        <v>10284</v>
      </c>
    </row>
    <row r="34" spans="1:10" ht="5.0999999999999996" customHeight="1" x14ac:dyDescent="0.2">
      <c r="A34" s="63"/>
      <c r="B34" s="50"/>
      <c r="C34" s="40"/>
      <c r="D34" s="40"/>
      <c r="E34" s="50"/>
      <c r="F34" s="47"/>
      <c r="G34" s="47"/>
      <c r="H34" s="51"/>
      <c r="I34" s="47"/>
      <c r="J34" s="47"/>
    </row>
    <row r="35" spans="1:10" ht="11.85" customHeight="1" thickBot="1" x14ac:dyDescent="0.25">
      <c r="A35" s="64" t="s">
        <v>35</v>
      </c>
      <c r="B35" s="65">
        <v>75</v>
      </c>
      <c r="C35" s="6">
        <v>1111</v>
      </c>
      <c r="D35" s="6">
        <v>24384</v>
      </c>
      <c r="E35" s="65">
        <v>19</v>
      </c>
      <c r="F35" s="6">
        <v>278</v>
      </c>
      <c r="G35" s="6">
        <v>7456</v>
      </c>
      <c r="H35" s="65">
        <v>26</v>
      </c>
      <c r="I35" s="6">
        <v>639</v>
      </c>
      <c r="J35" s="6">
        <v>15205</v>
      </c>
    </row>
    <row r="36" spans="1:10" ht="11.85" customHeight="1" x14ac:dyDescent="0.2">
      <c r="A36" s="66" t="s">
        <v>59</v>
      </c>
      <c r="B36" s="54"/>
    </row>
    <row r="37" spans="1:10" ht="11.85" customHeight="1" x14ac:dyDescent="0.2">
      <c r="A37" s="67" t="s">
        <v>64</v>
      </c>
      <c r="B37" s="54"/>
      <c r="C37" s="54"/>
      <c r="D37" s="54"/>
      <c r="E37" s="54"/>
      <c r="F37" s="54"/>
    </row>
    <row r="38" spans="1:10" ht="5.0999999999999996" customHeight="1" x14ac:dyDescent="0.2">
      <c r="A38" s="54"/>
      <c r="B38" s="54"/>
      <c r="C38" s="54"/>
      <c r="D38" s="54"/>
      <c r="E38" s="54"/>
      <c r="F38" s="54"/>
    </row>
    <row r="39" spans="1:10" ht="11.85" customHeight="1" x14ac:dyDescent="0.2">
      <c r="A39" s="68" t="s">
        <v>60</v>
      </c>
      <c r="B39" s="54"/>
      <c r="C39" s="54"/>
      <c r="D39" s="54"/>
      <c r="E39" s="54"/>
      <c r="F39" s="54"/>
    </row>
    <row r="62" spans="1:10" ht="12.75" customHeight="1" x14ac:dyDescent="0.25">
      <c r="A62" s="44"/>
      <c r="B62" s="3"/>
      <c r="C62" s="3"/>
      <c r="D62" s="3"/>
      <c r="E62" s="3"/>
      <c r="F62" s="3"/>
      <c r="G62" s="3"/>
      <c r="H62" s="3"/>
      <c r="I62" s="3"/>
      <c r="J62" s="3"/>
    </row>
    <row r="63" spans="1:10" ht="12.75" customHeight="1" x14ac:dyDescent="0.25">
      <c r="B63" s="3"/>
      <c r="C63" s="3"/>
      <c r="D63" s="3"/>
      <c r="E63" s="3"/>
      <c r="F63" s="3"/>
      <c r="G63" s="3"/>
      <c r="H63" s="3"/>
      <c r="I63" s="3"/>
    </row>
    <row r="65" ht="10.199999999999999" x14ac:dyDescent="0.2"/>
  </sheetData>
  <mergeCells count="1">
    <mergeCell ref="A5:A6"/>
  </mergeCells>
  <phoneticPr fontId="0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tabSelected="1" zoomScaleNormal="100" workbookViewId="0">
      <selection activeCell="N16" sqref="N16"/>
    </sheetView>
  </sheetViews>
  <sheetFormatPr baseColWidth="10" defaultColWidth="12" defaultRowHeight="12.75" customHeight="1" x14ac:dyDescent="0.2"/>
  <cols>
    <col min="1" max="1" width="21.7109375" style="26" customWidth="1"/>
    <col min="2" max="2" width="5.7109375" style="26" customWidth="1"/>
    <col min="3" max="3" width="7.7109375" style="26" customWidth="1"/>
    <col min="4" max="4" width="9.7109375" style="26" customWidth="1"/>
    <col min="5" max="5" width="5.7109375" style="26" customWidth="1"/>
    <col min="6" max="6" width="7.7109375" style="26" customWidth="1"/>
    <col min="7" max="7" width="9.7109375" style="26" customWidth="1"/>
    <col min="8" max="8" width="5.7109375" style="26" customWidth="1"/>
    <col min="9" max="9" width="7.7109375" style="26" customWidth="1"/>
    <col min="10" max="10" width="9.7109375" style="26" customWidth="1"/>
    <col min="11" max="11" width="5.7109375" style="26" customWidth="1"/>
    <col min="12" max="12" width="7.7109375" style="26" customWidth="1"/>
    <col min="13" max="13" width="9.7109375" style="26" customWidth="1"/>
    <col min="14" max="14" width="12" style="26"/>
    <col min="15" max="18" width="12" style="84"/>
    <col min="19" max="16384" width="12" style="26"/>
  </cols>
  <sheetData>
    <row r="1" spans="1:18" ht="12.75" customHeight="1" x14ac:dyDescent="0.25">
      <c r="A1" s="4" t="s">
        <v>61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3" spans="1:18" ht="26.25" customHeight="1" x14ac:dyDescent="0.2">
      <c r="A3" s="72" t="s">
        <v>101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8" ht="12.75" customHeight="1" x14ac:dyDescent="0.25">
      <c r="A4" s="11"/>
    </row>
    <row r="5" spans="1:18" ht="24.75" customHeight="1" thickBot="1" x14ac:dyDescent="0.25">
      <c r="A5" s="95" t="s">
        <v>69</v>
      </c>
      <c r="B5" s="76" t="s">
        <v>70</v>
      </c>
      <c r="C5" s="55"/>
      <c r="D5" s="55"/>
      <c r="E5" s="71" t="s">
        <v>3</v>
      </c>
      <c r="F5" s="55"/>
      <c r="G5" s="55"/>
      <c r="H5" s="55" t="s">
        <v>4</v>
      </c>
      <c r="I5" s="55"/>
      <c r="J5" s="56"/>
      <c r="K5" s="85" t="s">
        <v>92</v>
      </c>
      <c r="L5" s="55"/>
      <c r="M5" s="56"/>
    </row>
    <row r="6" spans="1:18" ht="24.75" customHeight="1" thickBot="1" x14ac:dyDescent="0.25">
      <c r="A6" s="96"/>
      <c r="B6" s="57" t="s">
        <v>68</v>
      </c>
      <c r="C6" s="57" t="s">
        <v>7</v>
      </c>
      <c r="D6" s="58" t="s">
        <v>8</v>
      </c>
      <c r="E6" s="57" t="s">
        <v>68</v>
      </c>
      <c r="F6" s="57" t="s">
        <v>7</v>
      </c>
      <c r="G6" s="58" t="s">
        <v>8</v>
      </c>
      <c r="H6" s="57" t="s">
        <v>68</v>
      </c>
      <c r="I6" s="59" t="s">
        <v>7</v>
      </c>
      <c r="J6" s="60" t="s">
        <v>8</v>
      </c>
      <c r="K6" s="57" t="s">
        <v>68</v>
      </c>
      <c r="L6" s="59" t="s">
        <v>7</v>
      </c>
      <c r="M6" s="60" t="s">
        <v>8</v>
      </c>
    </row>
    <row r="7" spans="1:18" ht="12.75" customHeight="1" x14ac:dyDescent="0.2">
      <c r="A7" s="61"/>
      <c r="B7" s="50"/>
      <c r="C7" s="41"/>
      <c r="D7" s="41"/>
      <c r="H7" s="52"/>
      <c r="I7" s="52"/>
      <c r="J7" s="52"/>
      <c r="K7" s="52"/>
      <c r="L7" s="52"/>
      <c r="M7" s="52"/>
    </row>
    <row r="8" spans="1:18" ht="12.75" customHeight="1" x14ac:dyDescent="0.2">
      <c r="A8" s="62" t="s">
        <v>10</v>
      </c>
      <c r="B8" s="88">
        <v>1</v>
      </c>
      <c r="C8" s="88">
        <v>11</v>
      </c>
      <c r="D8" s="88">
        <v>242</v>
      </c>
      <c r="E8" s="91" t="s">
        <v>95</v>
      </c>
      <c r="F8" s="91" t="s">
        <v>95</v>
      </c>
      <c r="G8" s="91" t="s">
        <v>95</v>
      </c>
      <c r="H8" s="91">
        <v>1</v>
      </c>
      <c r="I8" s="91">
        <v>28</v>
      </c>
      <c r="J8" s="91">
        <v>653</v>
      </c>
      <c r="K8" s="89" t="s">
        <v>95</v>
      </c>
      <c r="L8" s="89" t="s">
        <v>95</v>
      </c>
      <c r="M8" s="89" t="s">
        <v>95</v>
      </c>
    </row>
    <row r="9" spans="1:18" ht="12.75" customHeight="1" x14ac:dyDescent="0.2">
      <c r="A9" s="62" t="s">
        <v>11</v>
      </c>
      <c r="B9" s="88">
        <v>4</v>
      </c>
      <c r="C9" s="88">
        <v>53</v>
      </c>
      <c r="D9" s="88">
        <v>1121</v>
      </c>
      <c r="E9" s="88">
        <v>1</v>
      </c>
      <c r="F9" s="91">
        <v>15</v>
      </c>
      <c r="G9" s="91">
        <v>409</v>
      </c>
      <c r="H9" s="89">
        <v>2</v>
      </c>
      <c r="I9" s="89">
        <v>50</v>
      </c>
      <c r="J9" s="89">
        <v>1021</v>
      </c>
      <c r="K9" s="89" t="s">
        <v>95</v>
      </c>
      <c r="L9" s="89" t="s">
        <v>95</v>
      </c>
      <c r="M9" s="89" t="s">
        <v>95</v>
      </c>
    </row>
    <row r="10" spans="1:18" ht="12.75" customHeight="1" x14ac:dyDescent="0.2">
      <c r="A10" s="62" t="s">
        <v>12</v>
      </c>
      <c r="B10" s="88">
        <v>6</v>
      </c>
      <c r="C10" s="88">
        <v>79</v>
      </c>
      <c r="D10" s="88">
        <v>1719</v>
      </c>
      <c r="E10" s="88">
        <v>2</v>
      </c>
      <c r="F10" s="91">
        <v>27</v>
      </c>
      <c r="G10" s="91">
        <v>625</v>
      </c>
      <c r="H10" s="89">
        <v>2</v>
      </c>
      <c r="I10" s="89">
        <v>54</v>
      </c>
      <c r="J10" s="89">
        <v>1181</v>
      </c>
      <c r="K10" s="89" t="s">
        <v>95</v>
      </c>
      <c r="L10" s="89" t="s">
        <v>95</v>
      </c>
      <c r="M10" s="89" t="s">
        <v>95</v>
      </c>
    </row>
    <row r="11" spans="1:18" ht="12.75" customHeight="1" x14ac:dyDescent="0.2">
      <c r="A11" s="62" t="s">
        <v>13</v>
      </c>
      <c r="B11" s="88">
        <v>4</v>
      </c>
      <c r="C11" s="88">
        <v>40</v>
      </c>
      <c r="D11" s="88">
        <v>890</v>
      </c>
      <c r="E11" s="91" t="s">
        <v>95</v>
      </c>
      <c r="F11" s="91" t="s">
        <v>95</v>
      </c>
      <c r="G11" s="91" t="s">
        <v>95</v>
      </c>
      <c r="H11" s="89">
        <v>2</v>
      </c>
      <c r="I11" s="89">
        <v>51</v>
      </c>
      <c r="J11" s="89">
        <v>1171</v>
      </c>
      <c r="K11" s="89">
        <v>1</v>
      </c>
      <c r="L11" s="89">
        <v>35</v>
      </c>
      <c r="M11" s="89">
        <v>777</v>
      </c>
    </row>
    <row r="12" spans="1:18" ht="12.75" customHeight="1" x14ac:dyDescent="0.2">
      <c r="A12" s="62" t="s">
        <v>14</v>
      </c>
      <c r="B12" s="88">
        <v>3</v>
      </c>
      <c r="C12" s="88">
        <v>43</v>
      </c>
      <c r="D12" s="88">
        <v>987</v>
      </c>
      <c r="E12" s="91">
        <v>2</v>
      </c>
      <c r="F12" s="91">
        <v>33</v>
      </c>
      <c r="G12" s="91">
        <v>746</v>
      </c>
      <c r="H12" s="89">
        <v>3</v>
      </c>
      <c r="I12" s="89">
        <v>71</v>
      </c>
      <c r="J12" s="89">
        <v>1779</v>
      </c>
      <c r="K12" s="89" t="s">
        <v>95</v>
      </c>
      <c r="L12" s="89" t="s">
        <v>95</v>
      </c>
      <c r="M12" s="89" t="s">
        <v>95</v>
      </c>
    </row>
    <row r="13" spans="1:18" s="94" customFormat="1" ht="17.100000000000001" customHeight="1" x14ac:dyDescent="0.2">
      <c r="A13" s="63" t="s">
        <v>15</v>
      </c>
      <c r="B13" s="92">
        <f t="shared" ref="B13:M13" si="0">SUM(B8:B12)</f>
        <v>18</v>
      </c>
      <c r="C13" s="92">
        <f t="shared" si="0"/>
        <v>226</v>
      </c>
      <c r="D13" s="92">
        <f t="shared" si="0"/>
        <v>4959</v>
      </c>
      <c r="E13" s="92">
        <f t="shared" si="0"/>
        <v>5</v>
      </c>
      <c r="F13" s="92">
        <f t="shared" si="0"/>
        <v>75</v>
      </c>
      <c r="G13" s="92">
        <f t="shared" si="0"/>
        <v>1780</v>
      </c>
      <c r="H13" s="92">
        <f t="shared" si="0"/>
        <v>10</v>
      </c>
      <c r="I13" s="92">
        <f t="shared" si="0"/>
        <v>254</v>
      </c>
      <c r="J13" s="92">
        <f t="shared" si="0"/>
        <v>5805</v>
      </c>
      <c r="K13" s="92">
        <f t="shared" si="0"/>
        <v>1</v>
      </c>
      <c r="L13" s="92">
        <f t="shared" si="0"/>
        <v>35</v>
      </c>
      <c r="M13" s="92">
        <f t="shared" si="0"/>
        <v>777</v>
      </c>
      <c r="N13" s="7"/>
      <c r="O13" s="93"/>
      <c r="P13" s="93"/>
      <c r="Q13" s="93"/>
      <c r="R13" s="93"/>
    </row>
    <row r="14" spans="1:18" ht="12.75" customHeight="1" x14ac:dyDescent="0.2">
      <c r="A14" s="62" t="s">
        <v>16</v>
      </c>
      <c r="B14" s="88">
        <v>8</v>
      </c>
      <c r="C14" s="88">
        <v>98</v>
      </c>
      <c r="D14" s="88">
        <v>2230</v>
      </c>
      <c r="E14" s="91">
        <v>2</v>
      </c>
      <c r="F14" s="91">
        <v>34</v>
      </c>
      <c r="G14" s="91">
        <v>866</v>
      </c>
      <c r="H14" s="89">
        <v>3</v>
      </c>
      <c r="I14" s="89">
        <v>75</v>
      </c>
      <c r="J14" s="89">
        <v>1675</v>
      </c>
      <c r="K14" s="89">
        <v>2</v>
      </c>
      <c r="L14" s="89">
        <v>23</v>
      </c>
      <c r="M14" s="89">
        <v>505</v>
      </c>
      <c r="N14" s="86"/>
    </row>
    <row r="15" spans="1:18" ht="12.75" customHeight="1" x14ac:dyDescent="0.2">
      <c r="A15" s="62" t="s">
        <v>17</v>
      </c>
      <c r="B15" s="88">
        <v>1</v>
      </c>
      <c r="C15" s="88">
        <v>10</v>
      </c>
      <c r="D15" s="88">
        <v>202</v>
      </c>
      <c r="E15" s="91" t="s">
        <v>95</v>
      </c>
      <c r="F15" s="91" t="s">
        <v>95</v>
      </c>
      <c r="G15" s="91" t="s">
        <v>95</v>
      </c>
      <c r="H15" s="91"/>
      <c r="I15" s="91"/>
      <c r="J15" s="91"/>
      <c r="K15" s="89" t="s">
        <v>95</v>
      </c>
      <c r="L15" s="89" t="s">
        <v>95</v>
      </c>
      <c r="M15" s="89" t="s">
        <v>95</v>
      </c>
      <c r="N15" s="87"/>
    </row>
    <row r="16" spans="1:18" ht="12.75" customHeight="1" x14ac:dyDescent="0.2">
      <c r="A16" s="62" t="s">
        <v>18</v>
      </c>
      <c r="B16" s="88">
        <v>2</v>
      </c>
      <c r="C16" s="88">
        <v>18</v>
      </c>
      <c r="D16" s="88">
        <v>399</v>
      </c>
      <c r="E16" s="91" t="s">
        <v>95</v>
      </c>
      <c r="F16" s="91" t="s">
        <v>95</v>
      </c>
      <c r="G16" s="91" t="s">
        <v>95</v>
      </c>
      <c r="H16" s="91"/>
      <c r="I16" s="91"/>
      <c r="J16" s="91"/>
      <c r="K16" s="89" t="s">
        <v>95</v>
      </c>
      <c r="L16" s="89" t="s">
        <v>95</v>
      </c>
      <c r="M16" s="89" t="s">
        <v>95</v>
      </c>
      <c r="N16" s="86"/>
    </row>
    <row r="17" spans="1:18" ht="12.75" customHeight="1" x14ac:dyDescent="0.2">
      <c r="A17" s="62" t="s">
        <v>19</v>
      </c>
      <c r="B17" s="88">
        <v>2</v>
      </c>
      <c r="C17" s="88">
        <v>24</v>
      </c>
      <c r="D17" s="88">
        <v>563</v>
      </c>
      <c r="E17" s="91">
        <v>1</v>
      </c>
      <c r="F17" s="91">
        <v>18</v>
      </c>
      <c r="G17" s="91">
        <v>528</v>
      </c>
      <c r="H17" s="91">
        <v>1</v>
      </c>
      <c r="I17" s="89">
        <v>30</v>
      </c>
      <c r="J17" s="89">
        <v>783</v>
      </c>
      <c r="K17" s="89" t="s">
        <v>95</v>
      </c>
      <c r="L17" s="89" t="s">
        <v>95</v>
      </c>
      <c r="M17" s="89" t="s">
        <v>95</v>
      </c>
      <c r="N17" s="87"/>
    </row>
    <row r="18" spans="1:18" ht="12.75" customHeight="1" x14ac:dyDescent="0.2">
      <c r="A18" s="62" t="s">
        <v>20</v>
      </c>
      <c r="B18" s="88">
        <v>4</v>
      </c>
      <c r="C18" s="88">
        <v>51</v>
      </c>
      <c r="D18" s="88">
        <v>1118</v>
      </c>
      <c r="E18" s="91">
        <v>1</v>
      </c>
      <c r="F18" s="91">
        <v>14</v>
      </c>
      <c r="G18" s="91">
        <v>382</v>
      </c>
      <c r="H18" s="91">
        <v>1</v>
      </c>
      <c r="I18" s="89">
        <v>53</v>
      </c>
      <c r="J18" s="89">
        <v>1230</v>
      </c>
      <c r="K18" s="89" t="s">
        <v>95</v>
      </c>
      <c r="L18" s="89" t="s">
        <v>95</v>
      </c>
      <c r="M18" s="89" t="s">
        <v>95</v>
      </c>
      <c r="N18" s="86"/>
    </row>
    <row r="19" spans="1:18" ht="12.75" customHeight="1" x14ac:dyDescent="0.2">
      <c r="A19" s="62" t="s">
        <v>21</v>
      </c>
      <c r="B19" s="88">
        <v>2</v>
      </c>
      <c r="C19" s="88">
        <v>16</v>
      </c>
      <c r="D19" s="88">
        <v>308</v>
      </c>
      <c r="E19" s="91" t="s">
        <v>95</v>
      </c>
      <c r="F19" s="91" t="s">
        <v>95</v>
      </c>
      <c r="G19" s="91" t="s">
        <v>95</v>
      </c>
      <c r="H19" s="91"/>
      <c r="I19" s="91"/>
      <c r="J19" s="91"/>
      <c r="K19" s="89" t="s">
        <v>95</v>
      </c>
      <c r="L19" s="89" t="s">
        <v>95</v>
      </c>
      <c r="M19" s="89" t="s">
        <v>95</v>
      </c>
      <c r="N19" s="87"/>
    </row>
    <row r="20" spans="1:18" ht="12.75" customHeight="1" x14ac:dyDescent="0.2">
      <c r="A20" s="62" t="s">
        <v>22</v>
      </c>
      <c r="B20" s="88">
        <v>3</v>
      </c>
      <c r="C20" s="88">
        <v>37</v>
      </c>
      <c r="D20" s="88">
        <v>824</v>
      </c>
      <c r="E20" s="91" t="s">
        <v>95</v>
      </c>
      <c r="F20" s="91" t="s">
        <v>95</v>
      </c>
      <c r="G20" s="91" t="s">
        <v>95</v>
      </c>
      <c r="H20" s="91">
        <v>1</v>
      </c>
      <c r="I20" s="89">
        <v>29</v>
      </c>
      <c r="J20" s="89">
        <v>719</v>
      </c>
      <c r="K20" s="89">
        <v>1</v>
      </c>
      <c r="L20" s="89">
        <v>14</v>
      </c>
      <c r="M20" s="89">
        <v>338</v>
      </c>
      <c r="N20" s="86"/>
    </row>
    <row r="21" spans="1:18" ht="12.75" customHeight="1" x14ac:dyDescent="0.2">
      <c r="A21" s="62" t="s">
        <v>23</v>
      </c>
      <c r="B21" s="88">
        <v>4</v>
      </c>
      <c r="C21" s="88">
        <v>43</v>
      </c>
      <c r="D21" s="88">
        <v>899</v>
      </c>
      <c r="E21" s="91">
        <v>2</v>
      </c>
      <c r="F21" s="91">
        <v>25</v>
      </c>
      <c r="G21" s="91">
        <v>640</v>
      </c>
      <c r="H21" s="91">
        <v>2</v>
      </c>
      <c r="I21" s="89">
        <v>42</v>
      </c>
      <c r="J21" s="89">
        <v>951</v>
      </c>
      <c r="K21" s="89">
        <v>1</v>
      </c>
      <c r="L21" s="89">
        <v>14</v>
      </c>
      <c r="M21" s="89">
        <v>323</v>
      </c>
      <c r="N21" s="87"/>
    </row>
    <row r="22" spans="1:18" ht="12.75" customHeight="1" x14ac:dyDescent="0.2">
      <c r="A22" s="62" t="s">
        <v>24</v>
      </c>
      <c r="B22" s="88">
        <v>1</v>
      </c>
      <c r="C22" s="88">
        <v>8</v>
      </c>
      <c r="D22" s="88">
        <v>179</v>
      </c>
      <c r="E22" s="91" t="s">
        <v>95</v>
      </c>
      <c r="F22" s="91" t="s">
        <v>95</v>
      </c>
      <c r="G22" s="91" t="s">
        <v>95</v>
      </c>
      <c r="H22" s="91"/>
      <c r="I22" s="91"/>
      <c r="J22" s="91"/>
      <c r="K22" s="89">
        <v>1</v>
      </c>
      <c r="L22" s="89">
        <v>13</v>
      </c>
      <c r="M22" s="89">
        <v>272</v>
      </c>
      <c r="N22" s="86"/>
    </row>
    <row r="23" spans="1:18" ht="12.75" customHeight="1" x14ac:dyDescent="0.2">
      <c r="A23" s="62" t="s">
        <v>25</v>
      </c>
      <c r="B23" s="88">
        <v>2</v>
      </c>
      <c r="C23" s="88">
        <v>15</v>
      </c>
      <c r="D23" s="88">
        <v>292</v>
      </c>
      <c r="E23" s="91" t="s">
        <v>95</v>
      </c>
      <c r="F23" s="91" t="s">
        <v>95</v>
      </c>
      <c r="G23" s="91" t="s">
        <v>95</v>
      </c>
      <c r="H23" s="91"/>
      <c r="I23" s="91"/>
      <c r="J23" s="91"/>
      <c r="K23" s="89" t="s">
        <v>95</v>
      </c>
      <c r="L23" s="89" t="s">
        <v>95</v>
      </c>
      <c r="M23" s="89" t="s">
        <v>95</v>
      </c>
      <c r="N23" s="87"/>
    </row>
    <row r="24" spans="1:18" ht="12.75" customHeight="1" x14ac:dyDescent="0.2">
      <c r="A24" s="62" t="s">
        <v>26</v>
      </c>
      <c r="B24" s="88">
        <v>1</v>
      </c>
      <c r="C24" s="88">
        <v>13</v>
      </c>
      <c r="D24" s="88">
        <v>299</v>
      </c>
      <c r="E24" s="91" t="s">
        <v>95</v>
      </c>
      <c r="F24" s="91" t="s">
        <v>95</v>
      </c>
      <c r="G24" s="91" t="s">
        <v>95</v>
      </c>
      <c r="H24" s="91">
        <v>1</v>
      </c>
      <c r="I24" s="89">
        <v>25</v>
      </c>
      <c r="J24" s="89">
        <v>495</v>
      </c>
      <c r="K24" s="89">
        <v>1</v>
      </c>
      <c r="L24" s="89">
        <v>12</v>
      </c>
      <c r="M24" s="89">
        <v>266</v>
      </c>
      <c r="N24" s="86"/>
    </row>
    <row r="25" spans="1:18" ht="12.75" customHeight="1" x14ac:dyDescent="0.2">
      <c r="A25" s="62" t="s">
        <v>27</v>
      </c>
      <c r="B25" s="88">
        <v>3</v>
      </c>
      <c r="C25" s="88">
        <v>41</v>
      </c>
      <c r="D25" s="88">
        <v>833</v>
      </c>
      <c r="E25" s="91">
        <v>1</v>
      </c>
      <c r="F25" s="91">
        <v>12</v>
      </c>
      <c r="G25" s="89">
        <v>273</v>
      </c>
      <c r="H25" s="91">
        <v>1</v>
      </c>
      <c r="I25" s="89">
        <v>38</v>
      </c>
      <c r="J25" s="89">
        <v>917</v>
      </c>
      <c r="K25" s="89" t="s">
        <v>95</v>
      </c>
      <c r="L25" s="89" t="s">
        <v>95</v>
      </c>
      <c r="M25" s="89" t="s">
        <v>95</v>
      </c>
      <c r="N25" s="87"/>
    </row>
    <row r="26" spans="1:18" ht="12.75" customHeight="1" x14ac:dyDescent="0.2">
      <c r="A26" s="62" t="s">
        <v>28</v>
      </c>
      <c r="B26" s="88">
        <v>1</v>
      </c>
      <c r="C26" s="88">
        <v>16</v>
      </c>
      <c r="D26" s="88">
        <v>411</v>
      </c>
      <c r="E26" s="91">
        <v>1</v>
      </c>
      <c r="F26" s="91">
        <v>15</v>
      </c>
      <c r="G26" s="89">
        <v>380</v>
      </c>
      <c r="H26" s="91"/>
      <c r="I26" s="91"/>
      <c r="J26" s="89"/>
      <c r="K26" s="89" t="s">
        <v>95</v>
      </c>
      <c r="L26" s="89" t="s">
        <v>95</v>
      </c>
      <c r="M26" s="89" t="s">
        <v>95</v>
      </c>
      <c r="N26" s="86"/>
    </row>
    <row r="27" spans="1:18" ht="12.75" customHeight="1" x14ac:dyDescent="0.2">
      <c r="A27" s="62" t="s">
        <v>29</v>
      </c>
      <c r="B27" s="88">
        <v>2</v>
      </c>
      <c r="C27" s="88">
        <v>26</v>
      </c>
      <c r="D27" s="88">
        <v>560</v>
      </c>
      <c r="E27" s="91">
        <v>1</v>
      </c>
      <c r="F27" s="91">
        <v>22</v>
      </c>
      <c r="G27" s="89">
        <v>587</v>
      </c>
      <c r="H27" s="91">
        <v>1</v>
      </c>
      <c r="I27" s="89">
        <v>34</v>
      </c>
      <c r="J27" s="89">
        <v>812</v>
      </c>
      <c r="K27" s="89" t="s">
        <v>95</v>
      </c>
      <c r="L27" s="89" t="s">
        <v>95</v>
      </c>
      <c r="M27" s="89" t="s">
        <v>95</v>
      </c>
      <c r="N27" s="87"/>
    </row>
    <row r="28" spans="1:18" ht="12.75" customHeight="1" x14ac:dyDescent="0.2">
      <c r="A28" s="62" t="s">
        <v>30</v>
      </c>
      <c r="B28" s="88">
        <v>5</v>
      </c>
      <c r="C28" s="88">
        <v>61</v>
      </c>
      <c r="D28" s="88">
        <v>1368</v>
      </c>
      <c r="E28" s="91">
        <v>1</v>
      </c>
      <c r="F28" s="91">
        <v>21</v>
      </c>
      <c r="G28" s="89">
        <v>546</v>
      </c>
      <c r="H28" s="91">
        <v>2</v>
      </c>
      <c r="I28" s="89">
        <v>64</v>
      </c>
      <c r="J28" s="89">
        <v>1516</v>
      </c>
      <c r="K28" s="89" t="s">
        <v>95</v>
      </c>
      <c r="L28" s="89" t="s">
        <v>95</v>
      </c>
      <c r="M28" s="89" t="s">
        <v>95</v>
      </c>
      <c r="N28" s="86"/>
    </row>
    <row r="29" spans="1:18" ht="12.75" customHeight="1" x14ac:dyDescent="0.2">
      <c r="A29" s="62" t="s">
        <v>31</v>
      </c>
      <c r="B29" s="88">
        <v>1</v>
      </c>
      <c r="C29" s="88">
        <v>18</v>
      </c>
      <c r="D29" s="88">
        <v>445</v>
      </c>
      <c r="E29" s="91" t="s">
        <v>95</v>
      </c>
      <c r="F29" s="91" t="s">
        <v>95</v>
      </c>
      <c r="G29" s="91" t="s">
        <v>95</v>
      </c>
      <c r="H29" s="91"/>
      <c r="I29" s="91"/>
      <c r="J29" s="91"/>
      <c r="K29" s="89" t="s">
        <v>95</v>
      </c>
      <c r="L29" s="89" t="s">
        <v>95</v>
      </c>
      <c r="M29" s="89" t="s">
        <v>95</v>
      </c>
      <c r="N29" s="87"/>
    </row>
    <row r="30" spans="1:18" ht="12.75" customHeight="1" x14ac:dyDescent="0.2">
      <c r="A30" s="62" t="s">
        <v>32</v>
      </c>
      <c r="B30" s="88">
        <v>4</v>
      </c>
      <c r="C30" s="88">
        <v>51</v>
      </c>
      <c r="D30" s="88">
        <v>1163</v>
      </c>
      <c r="E30" s="91" t="s">
        <v>95</v>
      </c>
      <c r="F30" s="91" t="s">
        <v>95</v>
      </c>
      <c r="G30" s="91" t="s">
        <v>95</v>
      </c>
      <c r="H30" s="91">
        <v>1</v>
      </c>
      <c r="I30" s="89">
        <v>34</v>
      </c>
      <c r="J30" s="89">
        <v>826</v>
      </c>
      <c r="K30" s="89">
        <v>1</v>
      </c>
      <c r="L30" s="89">
        <v>18</v>
      </c>
      <c r="M30" s="89">
        <v>396</v>
      </c>
      <c r="N30" s="86"/>
    </row>
    <row r="31" spans="1:18" ht="12.75" customHeight="1" x14ac:dyDescent="0.2">
      <c r="A31" s="62" t="s">
        <v>33</v>
      </c>
      <c r="B31" s="88">
        <v>6</v>
      </c>
      <c r="C31" s="88">
        <v>74</v>
      </c>
      <c r="D31" s="88">
        <v>1690</v>
      </c>
      <c r="E31" s="91">
        <v>1</v>
      </c>
      <c r="F31" s="91">
        <v>18</v>
      </c>
      <c r="G31" s="89">
        <v>462</v>
      </c>
      <c r="H31" s="91">
        <v>1</v>
      </c>
      <c r="I31" s="89">
        <v>34</v>
      </c>
      <c r="J31" s="89">
        <v>803</v>
      </c>
      <c r="K31" s="89" t="s">
        <v>95</v>
      </c>
      <c r="L31" s="89" t="s">
        <v>95</v>
      </c>
      <c r="M31" s="89" t="s">
        <v>95</v>
      </c>
      <c r="N31" s="87"/>
    </row>
    <row r="32" spans="1:18" s="94" customFormat="1" ht="17.100000000000001" customHeight="1" x14ac:dyDescent="0.2">
      <c r="A32" s="63" t="s">
        <v>34</v>
      </c>
      <c r="B32" s="92">
        <f t="shared" ref="B32:M32" si="1">SUM(B14:B31)</f>
        <v>52</v>
      </c>
      <c r="C32" s="92">
        <f t="shared" si="1"/>
        <v>620</v>
      </c>
      <c r="D32" s="92">
        <f t="shared" si="1"/>
        <v>13783</v>
      </c>
      <c r="E32" s="92">
        <f t="shared" si="1"/>
        <v>11</v>
      </c>
      <c r="F32" s="92">
        <f t="shared" si="1"/>
        <v>179</v>
      </c>
      <c r="G32" s="92">
        <f t="shared" si="1"/>
        <v>4664</v>
      </c>
      <c r="H32" s="92">
        <f t="shared" si="1"/>
        <v>15</v>
      </c>
      <c r="I32" s="92">
        <f t="shared" si="1"/>
        <v>458</v>
      </c>
      <c r="J32" s="92">
        <f t="shared" si="1"/>
        <v>10727</v>
      </c>
      <c r="K32" s="92">
        <f t="shared" si="1"/>
        <v>7</v>
      </c>
      <c r="L32" s="92">
        <f t="shared" si="1"/>
        <v>94</v>
      </c>
      <c r="M32" s="92">
        <f t="shared" si="1"/>
        <v>2100</v>
      </c>
      <c r="O32" s="93"/>
      <c r="P32" s="93"/>
      <c r="Q32" s="93"/>
      <c r="R32" s="93"/>
    </row>
    <row r="33" spans="1:13" ht="17.100000000000001" customHeight="1" thickBot="1" x14ac:dyDescent="0.25">
      <c r="A33" s="64" t="s">
        <v>35</v>
      </c>
      <c r="B33" s="90">
        <f t="shared" ref="B33:L33" si="2">+B13+B32</f>
        <v>70</v>
      </c>
      <c r="C33" s="90">
        <f t="shared" si="2"/>
        <v>846</v>
      </c>
      <c r="D33" s="90">
        <f t="shared" si="2"/>
        <v>18742</v>
      </c>
      <c r="E33" s="90">
        <f t="shared" si="2"/>
        <v>16</v>
      </c>
      <c r="F33" s="90">
        <f t="shared" si="2"/>
        <v>254</v>
      </c>
      <c r="G33" s="90">
        <f t="shared" si="2"/>
        <v>6444</v>
      </c>
      <c r="H33" s="90">
        <f t="shared" si="2"/>
        <v>25</v>
      </c>
      <c r="I33" s="90">
        <f t="shared" si="2"/>
        <v>712</v>
      </c>
      <c r="J33" s="90">
        <f t="shared" si="2"/>
        <v>16532</v>
      </c>
      <c r="K33" s="90">
        <f t="shared" si="2"/>
        <v>8</v>
      </c>
      <c r="L33" s="90">
        <f t="shared" si="2"/>
        <v>129</v>
      </c>
      <c r="M33" s="90">
        <f>+M13+M32</f>
        <v>2877</v>
      </c>
    </row>
    <row r="34" spans="1:13" ht="11.85" customHeight="1" x14ac:dyDescent="0.2">
      <c r="A34" s="66" t="s">
        <v>59</v>
      </c>
      <c r="B34" s="54"/>
    </row>
    <row r="35" spans="1:13" ht="30.6" customHeight="1" x14ac:dyDescent="0.2">
      <c r="A35" s="97" t="s">
        <v>94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</row>
    <row r="36" spans="1:13" ht="6" customHeight="1" x14ac:dyDescent="0.2">
      <c r="B36" s="54"/>
      <c r="C36" s="54"/>
      <c r="D36" s="54"/>
      <c r="E36" s="54"/>
      <c r="F36" s="54"/>
    </row>
    <row r="37" spans="1:13" ht="12.75" customHeight="1" x14ac:dyDescent="0.2">
      <c r="A37" s="68" t="s">
        <v>60</v>
      </c>
    </row>
    <row r="47" spans="1:13" ht="12.75" customHeight="1" x14ac:dyDescent="0.2">
      <c r="D47" s="41"/>
    </row>
    <row r="59" spans="1:13" ht="12.75" customHeight="1" x14ac:dyDescent="0.25">
      <c r="A59" s="44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ht="12.75" customHeight="1" x14ac:dyDescent="0.25">
      <c r="B60" s="3"/>
      <c r="C60" s="3"/>
      <c r="D60" s="3"/>
      <c r="E60" s="3"/>
      <c r="F60" s="3"/>
      <c r="G60" s="3"/>
      <c r="H60" s="3"/>
      <c r="I60" s="3"/>
      <c r="K60" s="3"/>
      <c r="L60" s="3"/>
    </row>
    <row r="62" spans="1:13" ht="10.199999999999999" x14ac:dyDescent="0.2"/>
  </sheetData>
  <mergeCells count="2">
    <mergeCell ref="A5:A6"/>
    <mergeCell ref="A35:M35"/>
  </mergeCells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J40"/>
  <sheetViews>
    <sheetView workbookViewId="0">
      <selection activeCell="H9" sqref="H9"/>
    </sheetView>
  </sheetViews>
  <sheetFormatPr baseColWidth="10" defaultColWidth="12" defaultRowHeight="12.75" customHeight="1" x14ac:dyDescent="0.2"/>
  <cols>
    <col min="1" max="1" width="22" style="26" customWidth="1"/>
    <col min="2" max="10" width="10.7109375" style="26" customWidth="1"/>
    <col min="11" max="16384" width="12" style="26"/>
  </cols>
  <sheetData>
    <row r="1" spans="1:10" ht="12.75" customHeight="1" x14ac:dyDescent="0.25">
      <c r="A1" s="4" t="s">
        <v>62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2.75" customHeight="1" x14ac:dyDescent="0.2">
      <c r="A2" s="52"/>
    </row>
    <row r="3" spans="1:10" s="54" customFormat="1" ht="26.7" customHeight="1" x14ac:dyDescent="0.2">
      <c r="A3" s="72" t="s">
        <v>79</v>
      </c>
      <c r="B3" s="53"/>
      <c r="C3" s="53"/>
      <c r="D3" s="53"/>
      <c r="E3" s="53"/>
      <c r="F3" s="53"/>
      <c r="G3" s="53"/>
      <c r="H3" s="53"/>
      <c r="I3" s="53"/>
      <c r="J3" s="53"/>
    </row>
    <row r="4" spans="1:10" ht="12.75" customHeight="1" x14ac:dyDescent="0.25">
      <c r="A4" s="11"/>
    </row>
    <row r="5" spans="1:10" ht="12.75" customHeight="1" thickBot="1" x14ac:dyDescent="0.25">
      <c r="A5" s="96" t="s">
        <v>5</v>
      </c>
      <c r="B5" s="55" t="s">
        <v>63</v>
      </c>
      <c r="C5" s="55"/>
      <c r="D5" s="55"/>
      <c r="E5" s="55" t="s">
        <v>3</v>
      </c>
      <c r="F5" s="55"/>
      <c r="G5" s="55"/>
      <c r="H5" s="55" t="s">
        <v>4</v>
      </c>
      <c r="I5" s="55"/>
      <c r="J5" s="56"/>
    </row>
    <row r="6" spans="1:10" ht="38.25" customHeight="1" thickBot="1" x14ac:dyDescent="0.25">
      <c r="A6" s="98"/>
      <c r="B6" s="57" t="s">
        <v>6</v>
      </c>
      <c r="C6" s="57" t="s">
        <v>7</v>
      </c>
      <c r="D6" s="58" t="s">
        <v>8</v>
      </c>
      <c r="E6" s="57" t="s">
        <v>6</v>
      </c>
      <c r="F6" s="57" t="s">
        <v>7</v>
      </c>
      <c r="G6" s="58" t="s">
        <v>8</v>
      </c>
      <c r="H6" s="57" t="s">
        <v>6</v>
      </c>
      <c r="I6" s="59" t="s">
        <v>9</v>
      </c>
      <c r="J6" s="60" t="s">
        <v>8</v>
      </c>
    </row>
    <row r="7" spans="1:10" ht="12.75" customHeight="1" x14ac:dyDescent="0.2">
      <c r="A7" s="61"/>
      <c r="H7" s="52"/>
      <c r="I7" s="52"/>
      <c r="J7" s="52"/>
    </row>
    <row r="8" spans="1:10" ht="11.7" customHeight="1" x14ac:dyDescent="0.2">
      <c r="A8" s="62" t="s">
        <v>10</v>
      </c>
      <c r="B8" s="50">
        <v>1</v>
      </c>
      <c r="C8" s="41">
        <v>14</v>
      </c>
      <c r="D8" s="41">
        <v>280</v>
      </c>
      <c r="E8" s="50">
        <v>1</v>
      </c>
      <c r="F8" s="41">
        <v>12</v>
      </c>
      <c r="G8" s="41">
        <v>318</v>
      </c>
      <c r="H8" s="50">
        <v>1</v>
      </c>
      <c r="I8" s="41">
        <v>25</v>
      </c>
      <c r="J8" s="41">
        <v>564</v>
      </c>
    </row>
    <row r="9" spans="1:10" ht="11.7" customHeight="1" x14ac:dyDescent="0.2">
      <c r="A9" s="62" t="s">
        <v>11</v>
      </c>
      <c r="B9" s="50">
        <v>4</v>
      </c>
      <c r="C9" s="41">
        <v>50</v>
      </c>
      <c r="D9" s="41">
        <v>1167</v>
      </c>
      <c r="E9" s="50">
        <v>0</v>
      </c>
      <c r="F9" s="41">
        <v>0</v>
      </c>
      <c r="G9" s="41">
        <v>0</v>
      </c>
      <c r="H9" s="50">
        <v>2</v>
      </c>
      <c r="I9" s="41">
        <v>35</v>
      </c>
      <c r="J9" s="41">
        <v>801</v>
      </c>
    </row>
    <row r="10" spans="1:10" ht="11.7" customHeight="1" x14ac:dyDescent="0.2">
      <c r="A10" s="62" t="s">
        <v>12</v>
      </c>
      <c r="B10" s="50">
        <v>6</v>
      </c>
      <c r="C10" s="41">
        <v>95</v>
      </c>
      <c r="D10" s="41">
        <v>2077</v>
      </c>
      <c r="E10" s="50">
        <v>2</v>
      </c>
      <c r="F10" s="41">
        <v>24</v>
      </c>
      <c r="G10" s="41">
        <v>570</v>
      </c>
      <c r="H10" s="50">
        <v>2</v>
      </c>
      <c r="I10" s="41">
        <v>40</v>
      </c>
      <c r="J10" s="41">
        <v>898</v>
      </c>
    </row>
    <row r="11" spans="1:10" ht="11.7" customHeight="1" x14ac:dyDescent="0.2">
      <c r="A11" s="62" t="s">
        <v>13</v>
      </c>
      <c r="B11" s="50">
        <v>5</v>
      </c>
      <c r="C11" s="41">
        <v>70</v>
      </c>
      <c r="D11" s="41">
        <v>1480</v>
      </c>
      <c r="E11" s="50">
        <v>1</v>
      </c>
      <c r="F11" s="41">
        <v>17</v>
      </c>
      <c r="G11" s="41">
        <v>413</v>
      </c>
      <c r="H11" s="50">
        <v>2</v>
      </c>
      <c r="I11" s="41">
        <v>41</v>
      </c>
      <c r="J11" s="41">
        <v>942</v>
      </c>
    </row>
    <row r="12" spans="1:10" ht="11.7" customHeight="1" x14ac:dyDescent="0.2">
      <c r="A12" s="62" t="s">
        <v>14</v>
      </c>
      <c r="B12" s="50">
        <v>4</v>
      </c>
      <c r="C12" s="41">
        <v>65</v>
      </c>
      <c r="D12" s="41">
        <v>1423</v>
      </c>
      <c r="E12" s="50">
        <v>2</v>
      </c>
      <c r="F12" s="41">
        <v>27</v>
      </c>
      <c r="G12" s="41">
        <v>700</v>
      </c>
      <c r="H12" s="50">
        <v>3</v>
      </c>
      <c r="I12" s="41">
        <v>65</v>
      </c>
      <c r="J12" s="41">
        <v>1575</v>
      </c>
    </row>
    <row r="13" spans="1:10" ht="11.7" customHeight="1" x14ac:dyDescent="0.2">
      <c r="A13" s="63" t="s">
        <v>15</v>
      </c>
      <c r="B13" s="50">
        <f t="shared" ref="B13:J13" si="0">SUM(B8:B12)</f>
        <v>20</v>
      </c>
      <c r="C13" s="41">
        <f t="shared" si="0"/>
        <v>294</v>
      </c>
      <c r="D13" s="41">
        <f t="shared" si="0"/>
        <v>6427</v>
      </c>
      <c r="E13" s="50">
        <f t="shared" si="0"/>
        <v>6</v>
      </c>
      <c r="F13" s="41">
        <f t="shared" si="0"/>
        <v>80</v>
      </c>
      <c r="G13" s="41">
        <f t="shared" si="0"/>
        <v>2001</v>
      </c>
      <c r="H13" s="50">
        <f t="shared" si="0"/>
        <v>10</v>
      </c>
      <c r="I13" s="41">
        <f t="shared" si="0"/>
        <v>206</v>
      </c>
      <c r="J13" s="41">
        <f t="shared" si="0"/>
        <v>4780</v>
      </c>
    </row>
    <row r="14" spans="1:10" ht="6" customHeight="1" x14ac:dyDescent="0.2">
      <c r="A14" s="62"/>
      <c r="B14" s="50"/>
      <c r="C14" s="47"/>
      <c r="D14" s="47"/>
      <c r="E14" s="51"/>
      <c r="F14" s="47"/>
      <c r="G14" s="47"/>
      <c r="H14" s="51"/>
      <c r="I14" s="47"/>
      <c r="J14" s="47"/>
    </row>
    <row r="15" spans="1:10" ht="11.7" customHeight="1" x14ac:dyDescent="0.2">
      <c r="A15" s="62" t="s">
        <v>16</v>
      </c>
      <c r="B15" s="50">
        <v>8</v>
      </c>
      <c r="C15" s="41">
        <v>139</v>
      </c>
      <c r="D15" s="41">
        <v>3213</v>
      </c>
      <c r="E15" s="51">
        <v>2</v>
      </c>
      <c r="F15" s="41">
        <v>33</v>
      </c>
      <c r="G15" s="41">
        <v>898</v>
      </c>
      <c r="H15" s="51">
        <v>3</v>
      </c>
      <c r="I15" s="41">
        <v>65</v>
      </c>
      <c r="J15" s="41">
        <v>1539</v>
      </c>
    </row>
    <row r="16" spans="1:10" ht="11.7" customHeight="1" x14ac:dyDescent="0.2">
      <c r="A16" s="62" t="s">
        <v>17</v>
      </c>
      <c r="B16" s="50">
        <v>1</v>
      </c>
      <c r="C16" s="41">
        <v>10</v>
      </c>
      <c r="D16" s="41">
        <v>250</v>
      </c>
      <c r="E16" s="51">
        <v>0</v>
      </c>
      <c r="F16" s="41">
        <v>0</v>
      </c>
      <c r="G16" s="41">
        <v>0</v>
      </c>
      <c r="H16" s="51">
        <v>0</v>
      </c>
      <c r="I16" s="41">
        <v>0</v>
      </c>
      <c r="J16" s="41">
        <v>0</v>
      </c>
    </row>
    <row r="17" spans="1:10" ht="11.7" customHeight="1" x14ac:dyDescent="0.2">
      <c r="A17" s="62" t="s">
        <v>18</v>
      </c>
      <c r="B17" s="50">
        <v>2</v>
      </c>
      <c r="C17" s="41">
        <v>16</v>
      </c>
      <c r="D17" s="41">
        <v>392</v>
      </c>
      <c r="E17" s="51">
        <v>0</v>
      </c>
      <c r="F17" s="41">
        <v>0</v>
      </c>
      <c r="G17" s="41">
        <v>0</v>
      </c>
      <c r="H17" s="51">
        <v>0</v>
      </c>
      <c r="I17" s="41">
        <v>0</v>
      </c>
      <c r="J17" s="41">
        <v>0</v>
      </c>
    </row>
    <row r="18" spans="1:10" ht="11.7" customHeight="1" x14ac:dyDescent="0.2">
      <c r="A18" s="62" t="s">
        <v>19</v>
      </c>
      <c r="B18" s="50">
        <v>2</v>
      </c>
      <c r="C18" s="41">
        <v>31</v>
      </c>
      <c r="D18" s="41">
        <v>728</v>
      </c>
      <c r="E18" s="51">
        <v>1</v>
      </c>
      <c r="F18" s="41">
        <v>15</v>
      </c>
      <c r="G18" s="41">
        <v>416</v>
      </c>
      <c r="H18" s="51">
        <v>1</v>
      </c>
      <c r="I18" s="41">
        <v>28</v>
      </c>
      <c r="J18" s="41">
        <v>682</v>
      </c>
    </row>
    <row r="19" spans="1:10" ht="11.7" customHeight="1" x14ac:dyDescent="0.2">
      <c r="A19" s="62" t="s">
        <v>20</v>
      </c>
      <c r="B19" s="50">
        <v>4</v>
      </c>
      <c r="C19" s="41">
        <v>53</v>
      </c>
      <c r="D19" s="41">
        <v>1249</v>
      </c>
      <c r="E19" s="51">
        <v>1</v>
      </c>
      <c r="F19" s="41">
        <v>12</v>
      </c>
      <c r="G19" s="41">
        <v>341</v>
      </c>
      <c r="H19" s="51">
        <v>2</v>
      </c>
      <c r="I19" s="41">
        <v>50</v>
      </c>
      <c r="J19" s="41">
        <v>1217</v>
      </c>
    </row>
    <row r="20" spans="1:10" ht="11.7" customHeight="1" x14ac:dyDescent="0.2">
      <c r="A20" s="62" t="s">
        <v>21</v>
      </c>
      <c r="B20" s="50">
        <v>2</v>
      </c>
      <c r="C20" s="41">
        <v>26</v>
      </c>
      <c r="D20" s="41">
        <v>548</v>
      </c>
      <c r="E20" s="51">
        <v>0</v>
      </c>
      <c r="F20" s="41">
        <v>0</v>
      </c>
      <c r="G20" s="41">
        <v>0</v>
      </c>
      <c r="H20" s="51">
        <v>0</v>
      </c>
      <c r="I20" s="41">
        <v>0</v>
      </c>
      <c r="J20" s="41">
        <v>0</v>
      </c>
    </row>
    <row r="21" spans="1:10" ht="11.7" customHeight="1" x14ac:dyDescent="0.2">
      <c r="A21" s="62" t="s">
        <v>22</v>
      </c>
      <c r="B21" s="50">
        <v>3</v>
      </c>
      <c r="C21" s="41">
        <v>48</v>
      </c>
      <c r="D21" s="41">
        <v>990</v>
      </c>
      <c r="E21" s="51">
        <v>1</v>
      </c>
      <c r="F21" s="41">
        <v>12</v>
      </c>
      <c r="G21" s="41">
        <v>300</v>
      </c>
      <c r="H21" s="51">
        <v>1</v>
      </c>
      <c r="I21" s="41">
        <v>31</v>
      </c>
      <c r="J21" s="41">
        <v>688</v>
      </c>
    </row>
    <row r="22" spans="1:10" ht="11.7" customHeight="1" x14ac:dyDescent="0.2">
      <c r="A22" s="62" t="s">
        <v>23</v>
      </c>
      <c r="B22" s="50">
        <v>6</v>
      </c>
      <c r="C22" s="41">
        <v>69</v>
      </c>
      <c r="D22" s="41">
        <v>1501</v>
      </c>
      <c r="E22" s="51">
        <v>2</v>
      </c>
      <c r="F22" s="41">
        <v>26</v>
      </c>
      <c r="G22" s="41">
        <v>713</v>
      </c>
      <c r="H22" s="51">
        <v>2</v>
      </c>
      <c r="I22" s="41">
        <f>18+19</f>
        <v>37</v>
      </c>
      <c r="J22" s="41">
        <f>451+352</f>
        <v>803</v>
      </c>
    </row>
    <row r="23" spans="1:10" ht="11.7" customHeight="1" x14ac:dyDescent="0.2">
      <c r="A23" s="62" t="s">
        <v>24</v>
      </c>
      <c r="B23" s="50">
        <v>1</v>
      </c>
      <c r="C23" s="41">
        <v>20</v>
      </c>
      <c r="D23" s="41">
        <f>197+190+8</f>
        <v>395</v>
      </c>
      <c r="E23" s="51">
        <v>0</v>
      </c>
      <c r="F23" s="41">
        <v>0</v>
      </c>
      <c r="G23" s="41">
        <v>0</v>
      </c>
      <c r="H23" s="51">
        <v>0</v>
      </c>
      <c r="I23" s="41">
        <v>0</v>
      </c>
      <c r="J23" s="41">
        <v>0</v>
      </c>
    </row>
    <row r="24" spans="1:10" ht="11.7" customHeight="1" x14ac:dyDescent="0.2">
      <c r="A24" s="62" t="s">
        <v>25</v>
      </c>
      <c r="B24" s="50">
        <v>2</v>
      </c>
      <c r="C24" s="41">
        <v>16</v>
      </c>
      <c r="D24" s="41">
        <v>315</v>
      </c>
      <c r="E24" s="51">
        <v>0</v>
      </c>
      <c r="F24" s="41">
        <v>0</v>
      </c>
      <c r="G24" s="41">
        <v>0</v>
      </c>
      <c r="H24" s="51">
        <v>0</v>
      </c>
      <c r="I24" s="41">
        <v>0</v>
      </c>
      <c r="J24" s="41">
        <v>0</v>
      </c>
    </row>
    <row r="25" spans="1:10" ht="11.7" customHeight="1" x14ac:dyDescent="0.2">
      <c r="A25" s="62" t="s">
        <v>26</v>
      </c>
      <c r="B25" s="50">
        <v>1</v>
      </c>
      <c r="C25" s="41">
        <v>22</v>
      </c>
      <c r="D25" s="41">
        <v>505</v>
      </c>
      <c r="E25" s="51">
        <v>0</v>
      </c>
      <c r="F25" s="41">
        <v>0</v>
      </c>
      <c r="G25" s="41">
        <v>0</v>
      </c>
      <c r="H25" s="51">
        <v>1</v>
      </c>
      <c r="I25" s="41">
        <v>21</v>
      </c>
      <c r="J25" s="41">
        <v>500</v>
      </c>
    </row>
    <row r="26" spans="1:10" ht="11.7" customHeight="1" x14ac:dyDescent="0.2">
      <c r="A26" s="62" t="s">
        <v>27</v>
      </c>
      <c r="B26" s="50">
        <v>3</v>
      </c>
      <c r="C26" s="41">
        <v>49</v>
      </c>
      <c r="D26" s="41">
        <v>1100</v>
      </c>
      <c r="E26" s="51">
        <v>1</v>
      </c>
      <c r="F26" s="41">
        <v>15</v>
      </c>
      <c r="G26" s="41">
        <v>425</v>
      </c>
      <c r="H26" s="51">
        <v>1</v>
      </c>
      <c r="I26" s="41">
        <v>37</v>
      </c>
      <c r="J26" s="41">
        <v>889</v>
      </c>
    </row>
    <row r="27" spans="1:10" ht="11.7" customHeight="1" x14ac:dyDescent="0.2">
      <c r="A27" s="62" t="s">
        <v>28</v>
      </c>
      <c r="B27" s="50">
        <v>1</v>
      </c>
      <c r="C27" s="41">
        <v>31</v>
      </c>
      <c r="D27" s="41">
        <v>671</v>
      </c>
      <c r="E27" s="51">
        <v>0</v>
      </c>
      <c r="F27" s="41">
        <v>0</v>
      </c>
      <c r="G27" s="41">
        <v>0</v>
      </c>
      <c r="H27" s="51">
        <v>0</v>
      </c>
      <c r="I27" s="41">
        <v>0</v>
      </c>
      <c r="J27" s="41">
        <v>0</v>
      </c>
    </row>
    <row r="28" spans="1:10" ht="11.7" customHeight="1" x14ac:dyDescent="0.2">
      <c r="A28" s="62" t="s">
        <v>29</v>
      </c>
      <c r="B28" s="50">
        <v>2</v>
      </c>
      <c r="C28" s="41">
        <v>34</v>
      </c>
      <c r="D28" s="41">
        <v>794</v>
      </c>
      <c r="E28" s="51">
        <v>1</v>
      </c>
      <c r="F28" s="41">
        <v>18</v>
      </c>
      <c r="G28" s="41">
        <v>506</v>
      </c>
      <c r="H28" s="51">
        <v>1</v>
      </c>
      <c r="I28" s="41">
        <v>32</v>
      </c>
      <c r="J28" s="41">
        <v>795</v>
      </c>
    </row>
    <row r="29" spans="1:10" ht="11.7" customHeight="1" x14ac:dyDescent="0.2">
      <c r="A29" s="62" t="s">
        <v>30</v>
      </c>
      <c r="B29" s="50">
        <v>5</v>
      </c>
      <c r="C29" s="41">
        <v>85</v>
      </c>
      <c r="D29" s="41">
        <v>1868</v>
      </c>
      <c r="E29" s="51">
        <v>1</v>
      </c>
      <c r="F29" s="41">
        <v>20</v>
      </c>
      <c r="G29" s="41">
        <v>575</v>
      </c>
      <c r="H29" s="51">
        <v>2</v>
      </c>
      <c r="I29" s="41">
        <v>62</v>
      </c>
      <c r="J29" s="41">
        <v>1507</v>
      </c>
    </row>
    <row r="30" spans="1:10" ht="11.7" customHeight="1" x14ac:dyDescent="0.2">
      <c r="A30" s="62" t="s">
        <v>31</v>
      </c>
      <c r="B30" s="50">
        <v>1</v>
      </c>
      <c r="C30" s="41">
        <v>19</v>
      </c>
      <c r="D30" s="41">
        <v>431</v>
      </c>
      <c r="E30" s="51">
        <v>0</v>
      </c>
      <c r="F30" s="41">
        <v>0</v>
      </c>
      <c r="G30" s="41">
        <v>0</v>
      </c>
      <c r="H30" s="51">
        <v>0</v>
      </c>
      <c r="I30" s="41">
        <v>0</v>
      </c>
      <c r="J30" s="41">
        <v>0</v>
      </c>
    </row>
    <row r="31" spans="1:10" ht="11.7" customHeight="1" x14ac:dyDescent="0.2">
      <c r="A31" s="62" t="s">
        <v>32</v>
      </c>
      <c r="B31" s="50">
        <v>5</v>
      </c>
      <c r="C31" s="41">
        <v>77</v>
      </c>
      <c r="D31" s="41">
        <v>1648</v>
      </c>
      <c r="E31" s="51">
        <v>1</v>
      </c>
      <c r="F31" s="41">
        <v>18</v>
      </c>
      <c r="G31" s="41">
        <v>488</v>
      </c>
      <c r="H31" s="51">
        <v>1</v>
      </c>
      <c r="I31" s="41">
        <v>28</v>
      </c>
      <c r="J31" s="41">
        <v>719</v>
      </c>
    </row>
    <row r="32" spans="1:10" ht="11.7" customHeight="1" x14ac:dyDescent="0.2">
      <c r="A32" s="62" t="s">
        <v>33</v>
      </c>
      <c r="B32" s="50">
        <v>6</v>
      </c>
      <c r="C32" s="41">
        <v>82</v>
      </c>
      <c r="D32" s="41">
        <v>1880</v>
      </c>
      <c r="E32" s="51">
        <v>2</v>
      </c>
      <c r="F32" s="41">
        <v>30</v>
      </c>
      <c r="G32" s="41">
        <v>806</v>
      </c>
      <c r="H32" s="51">
        <v>1</v>
      </c>
      <c r="I32" s="41">
        <v>32</v>
      </c>
      <c r="J32" s="41">
        <v>804</v>
      </c>
    </row>
    <row r="33" spans="1:10" ht="11.7" customHeight="1" x14ac:dyDescent="0.2">
      <c r="A33" s="63" t="s">
        <v>34</v>
      </c>
      <c r="B33" s="51">
        <f t="shared" ref="B33:J33" si="1">SUM(B15:B32)</f>
        <v>55</v>
      </c>
      <c r="C33" s="41">
        <f t="shared" si="1"/>
        <v>827</v>
      </c>
      <c r="D33" s="41">
        <f t="shared" si="1"/>
        <v>18478</v>
      </c>
      <c r="E33" s="51">
        <f t="shared" si="1"/>
        <v>13</v>
      </c>
      <c r="F33" s="41">
        <f t="shared" si="1"/>
        <v>199</v>
      </c>
      <c r="G33" s="41">
        <f t="shared" si="1"/>
        <v>5468</v>
      </c>
      <c r="H33" s="51">
        <f t="shared" si="1"/>
        <v>16</v>
      </c>
      <c r="I33" s="41">
        <f t="shared" si="1"/>
        <v>423</v>
      </c>
      <c r="J33" s="41">
        <f t="shared" si="1"/>
        <v>10143</v>
      </c>
    </row>
    <row r="34" spans="1:10" ht="6" customHeight="1" x14ac:dyDescent="0.2">
      <c r="A34" s="63"/>
      <c r="B34" s="50"/>
      <c r="C34" s="40"/>
      <c r="D34" s="40"/>
      <c r="E34" s="50"/>
      <c r="F34" s="47"/>
      <c r="G34" s="47"/>
      <c r="H34" s="51"/>
      <c r="I34" s="47"/>
      <c r="J34" s="47"/>
    </row>
    <row r="35" spans="1:10" ht="11.7" customHeight="1" thickBot="1" x14ac:dyDescent="0.25">
      <c r="A35" s="64" t="s">
        <v>35</v>
      </c>
      <c r="B35" s="65">
        <f t="shared" ref="B35:J35" si="2">B13+B33</f>
        <v>75</v>
      </c>
      <c r="C35" s="6">
        <f t="shared" si="2"/>
        <v>1121</v>
      </c>
      <c r="D35" s="6">
        <f t="shared" si="2"/>
        <v>24905</v>
      </c>
      <c r="E35" s="65">
        <f t="shared" si="2"/>
        <v>19</v>
      </c>
      <c r="F35" s="6">
        <f t="shared" si="2"/>
        <v>279</v>
      </c>
      <c r="G35" s="6">
        <f t="shared" si="2"/>
        <v>7469</v>
      </c>
      <c r="H35" s="65">
        <f t="shared" si="2"/>
        <v>26</v>
      </c>
      <c r="I35" s="6">
        <f t="shared" si="2"/>
        <v>629</v>
      </c>
      <c r="J35" s="6">
        <f t="shared" si="2"/>
        <v>14923</v>
      </c>
    </row>
    <row r="36" spans="1:10" ht="12.75" customHeight="1" x14ac:dyDescent="0.2">
      <c r="A36" s="66" t="str">
        <f>REPT(" ",28)</f>
        <v xml:space="preserve">                            </v>
      </c>
      <c r="B36" s="54"/>
    </row>
    <row r="37" spans="1:10" ht="12.75" customHeight="1" x14ac:dyDescent="0.2">
      <c r="A37" s="67" t="s">
        <v>64</v>
      </c>
      <c r="B37" s="54"/>
      <c r="C37" s="54"/>
      <c r="D37" s="54"/>
      <c r="E37" s="54"/>
      <c r="F37" s="54"/>
    </row>
    <row r="38" spans="1:10" ht="6" customHeight="1" x14ac:dyDescent="0.2">
      <c r="A38" s="54"/>
      <c r="B38" s="54"/>
      <c r="C38" s="54"/>
      <c r="D38" s="54"/>
      <c r="E38" s="54"/>
      <c r="F38" s="54"/>
    </row>
    <row r="39" spans="1:10" ht="12.75" customHeight="1" x14ac:dyDescent="0.2">
      <c r="A39" s="68" t="s">
        <v>60</v>
      </c>
      <c r="B39" s="54"/>
      <c r="C39" s="54"/>
      <c r="D39" s="54"/>
      <c r="E39" s="54"/>
      <c r="F39" s="54"/>
    </row>
    <row r="40" spans="1:10" ht="12.75" customHeight="1" x14ac:dyDescent="0.2">
      <c r="A40" s="66"/>
      <c r="B40" s="40"/>
      <c r="C40" s="40"/>
      <c r="D40" s="40"/>
      <c r="E40" s="40"/>
      <c r="F40" s="40"/>
      <c r="G40" s="40"/>
      <c r="H40" s="40"/>
      <c r="I40" s="40"/>
      <c r="J40" s="40"/>
    </row>
  </sheetData>
  <mergeCells count="1">
    <mergeCell ref="A5:A6"/>
  </mergeCells>
  <phoneticPr fontId="7" type="noConversion"/>
  <pageMargins left="0.59055118110236204" right="0.59055118110236204" top="0.39370078740157499" bottom="0.59055118110236204" header="0.47244094488189003" footer="0"/>
  <pageSetup paperSize="9" scale="98" orientation="portrait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workbookViewId="0">
      <selection activeCell="A7" sqref="A7:IV7"/>
    </sheetView>
  </sheetViews>
  <sheetFormatPr baseColWidth="10" defaultColWidth="12" defaultRowHeight="12.75" customHeight="1" x14ac:dyDescent="0.2"/>
  <cols>
    <col min="1" max="1" width="18.7109375" style="26" customWidth="1"/>
    <col min="2" max="10" width="10.42578125" style="26" customWidth="1"/>
    <col min="11" max="16384" width="12" style="26"/>
  </cols>
  <sheetData>
    <row r="1" spans="1:11" ht="12.75" customHeight="1" x14ac:dyDescent="0.25">
      <c r="A1" s="4" t="s">
        <v>40</v>
      </c>
      <c r="B1" s="25"/>
      <c r="C1" s="25"/>
      <c r="D1" s="25"/>
      <c r="E1" s="25"/>
      <c r="F1" s="25"/>
      <c r="G1" s="25"/>
      <c r="H1" s="25"/>
      <c r="I1" s="25"/>
      <c r="J1" s="25"/>
    </row>
    <row r="3" spans="1:11" ht="12.75" customHeight="1" x14ac:dyDescent="0.25">
      <c r="A3" s="45" t="s">
        <v>58</v>
      </c>
      <c r="B3" s="25"/>
      <c r="C3" s="25"/>
      <c r="D3" s="25"/>
      <c r="E3" s="25"/>
      <c r="F3" s="25"/>
      <c r="G3" s="25"/>
      <c r="H3" s="25"/>
      <c r="I3" s="25"/>
      <c r="J3" s="25"/>
    </row>
    <row r="4" spans="1:11" ht="12.75" customHeight="1" x14ac:dyDescent="0.25">
      <c r="A4" s="28"/>
    </row>
    <row r="5" spans="1:11" ht="12.75" customHeight="1" x14ac:dyDescent="0.2">
      <c r="A5" s="29"/>
      <c r="B5" s="30" t="s">
        <v>2</v>
      </c>
      <c r="C5" s="31"/>
      <c r="D5" s="32"/>
      <c r="E5" s="30" t="s">
        <v>3</v>
      </c>
      <c r="F5" s="31"/>
      <c r="G5" s="32"/>
      <c r="H5" s="31" t="s">
        <v>4</v>
      </c>
      <c r="I5" s="31"/>
      <c r="J5" s="31"/>
    </row>
    <row r="6" spans="1:11" ht="37.5" customHeight="1" x14ac:dyDescent="0.2">
      <c r="A6" s="46" t="s">
        <v>5</v>
      </c>
      <c r="B6" s="34" t="s">
        <v>6</v>
      </c>
      <c r="C6" s="34" t="s">
        <v>7</v>
      </c>
      <c r="D6" s="35" t="s">
        <v>8</v>
      </c>
      <c r="E6" s="34" t="s">
        <v>6</v>
      </c>
      <c r="F6" s="34" t="s">
        <v>7</v>
      </c>
      <c r="G6" s="35" t="s">
        <v>8</v>
      </c>
      <c r="H6" s="34" t="s">
        <v>6</v>
      </c>
      <c r="I6" s="34" t="s">
        <v>9</v>
      </c>
      <c r="J6" s="36" t="s">
        <v>8</v>
      </c>
    </row>
    <row r="7" spans="1:11" ht="12.75" customHeight="1" x14ac:dyDescent="0.2">
      <c r="A7" s="37"/>
      <c r="H7" s="38"/>
      <c r="I7" s="38"/>
      <c r="J7" s="38"/>
    </row>
    <row r="8" spans="1:11" ht="12.75" customHeight="1" x14ac:dyDescent="0.2">
      <c r="A8" s="39" t="s">
        <v>10</v>
      </c>
      <c r="B8" s="50">
        <v>1</v>
      </c>
      <c r="C8" s="47">
        <v>14</v>
      </c>
      <c r="D8" s="47">
        <v>273</v>
      </c>
      <c r="E8" s="51">
        <v>1</v>
      </c>
      <c r="F8" s="47">
        <v>12</v>
      </c>
      <c r="G8" s="47">
        <v>303</v>
      </c>
      <c r="H8" s="51">
        <v>1</v>
      </c>
      <c r="I8" s="47">
        <v>26</v>
      </c>
      <c r="J8" s="47">
        <v>537</v>
      </c>
    </row>
    <row r="9" spans="1:11" ht="12.75" customHeight="1" x14ac:dyDescent="0.2">
      <c r="A9" s="39" t="s">
        <v>11</v>
      </c>
      <c r="B9" s="50">
        <v>4</v>
      </c>
      <c r="C9" s="47">
        <v>49</v>
      </c>
      <c r="D9" s="47">
        <v>1189</v>
      </c>
      <c r="E9" s="51">
        <v>0</v>
      </c>
      <c r="F9" s="47">
        <v>0</v>
      </c>
      <c r="G9" s="47">
        <v>0</v>
      </c>
      <c r="H9" s="51">
        <v>2</v>
      </c>
      <c r="I9" s="47">
        <v>36</v>
      </c>
      <c r="J9" s="47">
        <v>821</v>
      </c>
    </row>
    <row r="10" spans="1:11" ht="12.75" customHeight="1" x14ac:dyDescent="0.2">
      <c r="A10" s="39" t="s">
        <v>12</v>
      </c>
      <c r="B10" s="50">
        <v>6</v>
      </c>
      <c r="C10" s="47">
        <v>96</v>
      </c>
      <c r="D10" s="47">
        <v>2148</v>
      </c>
      <c r="E10" s="51">
        <v>2</v>
      </c>
      <c r="F10" s="47">
        <v>24</v>
      </c>
      <c r="G10" s="47">
        <v>611</v>
      </c>
      <c r="H10" s="51">
        <v>2</v>
      </c>
      <c r="I10" s="47">
        <v>40</v>
      </c>
      <c r="J10" s="47">
        <v>849</v>
      </c>
    </row>
    <row r="11" spans="1:11" ht="12.75" customHeight="1" x14ac:dyDescent="0.2">
      <c r="A11" s="39" t="s">
        <v>13</v>
      </c>
      <c r="B11" s="50">
        <v>5</v>
      </c>
      <c r="C11" s="47">
        <v>71</v>
      </c>
      <c r="D11" s="47">
        <v>1579</v>
      </c>
      <c r="E11" s="51">
        <v>1</v>
      </c>
      <c r="F11" s="47">
        <v>17</v>
      </c>
      <c r="G11" s="47">
        <v>429</v>
      </c>
      <c r="H11" s="51">
        <v>2</v>
      </c>
      <c r="I11" s="47">
        <v>42</v>
      </c>
      <c r="J11" s="47">
        <v>933</v>
      </c>
    </row>
    <row r="12" spans="1:11" ht="12.75" customHeight="1" x14ac:dyDescent="0.2">
      <c r="A12" s="39" t="s">
        <v>14</v>
      </c>
      <c r="B12" s="50">
        <v>4</v>
      </c>
      <c r="C12" s="47">
        <v>64</v>
      </c>
      <c r="D12" s="47">
        <v>1419</v>
      </c>
      <c r="E12" s="51">
        <v>2</v>
      </c>
      <c r="F12" s="47">
        <v>27</v>
      </c>
      <c r="G12" s="47">
        <v>729</v>
      </c>
      <c r="H12" s="51">
        <v>3</v>
      </c>
      <c r="I12" s="47">
        <v>64</v>
      </c>
      <c r="J12" s="47">
        <v>1506</v>
      </c>
    </row>
    <row r="13" spans="1:11" ht="12.75" customHeight="1" x14ac:dyDescent="0.2">
      <c r="A13" s="1" t="s">
        <v>15</v>
      </c>
      <c r="B13" s="50">
        <f>SUM(B8:B12)</f>
        <v>20</v>
      </c>
      <c r="C13" s="41">
        <f>SUM(C8:C12)</f>
        <v>294</v>
      </c>
      <c r="D13" s="41">
        <f t="shared" ref="D13:J13" si="0">SUM(D8:D12)</f>
        <v>6608</v>
      </c>
      <c r="E13" s="51">
        <f t="shared" si="0"/>
        <v>6</v>
      </c>
      <c r="F13" s="47">
        <f t="shared" si="0"/>
        <v>80</v>
      </c>
      <c r="G13" s="47">
        <f t="shared" si="0"/>
        <v>2072</v>
      </c>
      <c r="H13" s="51">
        <f t="shared" si="0"/>
        <v>10</v>
      </c>
      <c r="I13" s="47">
        <f t="shared" si="0"/>
        <v>208</v>
      </c>
      <c r="J13" s="47">
        <f t="shared" si="0"/>
        <v>4646</v>
      </c>
      <c r="K13" s="40"/>
    </row>
    <row r="14" spans="1:11" ht="12.75" customHeight="1" x14ac:dyDescent="0.2">
      <c r="A14" s="39"/>
      <c r="B14" s="40"/>
      <c r="C14" s="47"/>
      <c r="D14" s="47"/>
      <c r="E14" s="48"/>
      <c r="F14" s="47"/>
      <c r="G14" s="47"/>
      <c r="H14" s="48"/>
      <c r="I14" s="47"/>
      <c r="J14" s="47"/>
      <c r="K14" s="47"/>
    </row>
    <row r="15" spans="1:11" ht="12.75" customHeight="1" x14ac:dyDescent="0.2">
      <c r="A15" s="43" t="s">
        <v>16</v>
      </c>
      <c r="B15" s="50">
        <v>8</v>
      </c>
      <c r="C15" s="47">
        <v>137</v>
      </c>
      <c r="D15" s="47">
        <v>3157</v>
      </c>
      <c r="E15" s="51">
        <v>2</v>
      </c>
      <c r="F15" s="47">
        <v>34</v>
      </c>
      <c r="G15" s="47">
        <v>936</v>
      </c>
      <c r="H15" s="51">
        <v>3</v>
      </c>
      <c r="I15" s="47">
        <v>65</v>
      </c>
      <c r="J15" s="47">
        <v>1493</v>
      </c>
    </row>
    <row r="16" spans="1:11" ht="12.75" customHeight="1" x14ac:dyDescent="0.2">
      <c r="A16" s="43" t="s">
        <v>17</v>
      </c>
      <c r="B16" s="50">
        <v>1</v>
      </c>
      <c r="C16" s="47">
        <v>10</v>
      </c>
      <c r="D16" s="47">
        <v>229</v>
      </c>
      <c r="E16" s="51">
        <v>0</v>
      </c>
      <c r="F16" s="47">
        <v>0</v>
      </c>
      <c r="G16" s="47">
        <v>0</v>
      </c>
      <c r="H16" s="51">
        <v>0</v>
      </c>
      <c r="I16" s="47">
        <v>0</v>
      </c>
      <c r="J16" s="47">
        <v>0</v>
      </c>
    </row>
    <row r="17" spans="1:10" ht="12.75" customHeight="1" x14ac:dyDescent="0.2">
      <c r="A17" s="43" t="s">
        <v>18</v>
      </c>
      <c r="B17" s="50">
        <v>2</v>
      </c>
      <c r="C17" s="47">
        <v>16</v>
      </c>
      <c r="D17" s="47">
        <v>390</v>
      </c>
      <c r="E17" s="51">
        <v>0</v>
      </c>
      <c r="F17" s="47">
        <v>0</v>
      </c>
      <c r="G17" s="47">
        <v>0</v>
      </c>
      <c r="H17" s="51">
        <v>0</v>
      </c>
      <c r="I17" s="47">
        <v>0</v>
      </c>
      <c r="J17" s="47">
        <v>0</v>
      </c>
    </row>
    <row r="18" spans="1:10" ht="12.75" customHeight="1" x14ac:dyDescent="0.2">
      <c r="A18" s="43" t="s">
        <v>19</v>
      </c>
      <c r="B18" s="50">
        <v>2</v>
      </c>
      <c r="C18" s="47">
        <v>30</v>
      </c>
      <c r="D18" s="47">
        <v>708</v>
      </c>
      <c r="E18" s="51">
        <v>1</v>
      </c>
      <c r="F18" s="47">
        <v>15</v>
      </c>
      <c r="G18" s="47">
        <v>414</v>
      </c>
      <c r="H18" s="51">
        <v>1</v>
      </c>
      <c r="I18" s="47">
        <v>27</v>
      </c>
      <c r="J18" s="47">
        <v>676</v>
      </c>
    </row>
    <row r="19" spans="1:10" ht="12.75" customHeight="1" x14ac:dyDescent="0.2">
      <c r="A19" s="43" t="s">
        <v>20</v>
      </c>
      <c r="B19" s="50">
        <v>4</v>
      </c>
      <c r="C19" s="47">
        <v>53</v>
      </c>
      <c r="D19" s="47">
        <v>1289</v>
      </c>
      <c r="E19" s="51">
        <v>1</v>
      </c>
      <c r="F19" s="47">
        <v>12</v>
      </c>
      <c r="G19" s="47">
        <v>326</v>
      </c>
      <c r="H19" s="51">
        <v>2</v>
      </c>
      <c r="I19" s="47">
        <v>49</v>
      </c>
      <c r="J19" s="47">
        <v>1161</v>
      </c>
    </row>
    <row r="20" spans="1:10" ht="12.75" customHeight="1" x14ac:dyDescent="0.2">
      <c r="A20" s="43" t="s">
        <v>21</v>
      </c>
      <c r="B20" s="50">
        <v>2</v>
      </c>
      <c r="C20" s="47">
        <v>26</v>
      </c>
      <c r="D20" s="47">
        <v>565</v>
      </c>
      <c r="E20" s="51">
        <v>0</v>
      </c>
      <c r="F20" s="47">
        <v>0</v>
      </c>
      <c r="G20" s="47">
        <v>0</v>
      </c>
      <c r="H20" s="51">
        <v>0</v>
      </c>
      <c r="I20" s="47">
        <v>0</v>
      </c>
      <c r="J20" s="47">
        <v>0</v>
      </c>
    </row>
    <row r="21" spans="1:10" ht="12.75" customHeight="1" x14ac:dyDescent="0.2">
      <c r="A21" s="43" t="s">
        <v>22</v>
      </c>
      <c r="B21" s="50">
        <v>3</v>
      </c>
      <c r="C21" s="47">
        <v>48</v>
      </c>
      <c r="D21" s="47">
        <v>1036</v>
      </c>
      <c r="E21" s="51">
        <v>1</v>
      </c>
      <c r="F21" s="47">
        <v>12</v>
      </c>
      <c r="G21" s="47">
        <v>283</v>
      </c>
      <c r="H21" s="51">
        <v>1</v>
      </c>
      <c r="I21" s="47">
        <v>30</v>
      </c>
      <c r="J21" s="47">
        <v>695</v>
      </c>
    </row>
    <row r="22" spans="1:10" ht="12.75" customHeight="1" x14ac:dyDescent="0.2">
      <c r="A22" s="43" t="s">
        <v>23</v>
      </c>
      <c r="B22" s="50">
        <v>6</v>
      </c>
      <c r="C22" s="47">
        <v>69</v>
      </c>
      <c r="D22" s="47">
        <v>1531</v>
      </c>
      <c r="E22" s="51">
        <v>2</v>
      </c>
      <c r="F22" s="47">
        <v>27</v>
      </c>
      <c r="G22" s="47">
        <v>725</v>
      </c>
      <c r="H22" s="51">
        <v>2</v>
      </c>
      <c r="I22" s="47">
        <v>36</v>
      </c>
      <c r="J22" s="47">
        <v>811</v>
      </c>
    </row>
    <row r="23" spans="1:10" ht="12.75" customHeight="1" x14ac:dyDescent="0.2">
      <c r="A23" s="43" t="s">
        <v>24</v>
      </c>
      <c r="B23" s="50">
        <v>1</v>
      </c>
      <c r="C23" s="47">
        <v>19</v>
      </c>
      <c r="D23" s="47">
        <v>401</v>
      </c>
      <c r="E23" s="51">
        <v>0</v>
      </c>
      <c r="F23" s="47">
        <v>0</v>
      </c>
      <c r="G23" s="47">
        <v>0</v>
      </c>
      <c r="H23" s="51">
        <v>0</v>
      </c>
      <c r="I23" s="47">
        <v>0</v>
      </c>
      <c r="J23" s="47">
        <v>0</v>
      </c>
    </row>
    <row r="24" spans="1:10" ht="12.75" customHeight="1" x14ac:dyDescent="0.2">
      <c r="A24" s="43" t="s">
        <v>25</v>
      </c>
      <c r="B24" s="50">
        <v>2</v>
      </c>
      <c r="C24" s="47">
        <v>16</v>
      </c>
      <c r="D24" s="47">
        <v>314</v>
      </c>
      <c r="E24" s="51">
        <v>0</v>
      </c>
      <c r="F24" s="47">
        <v>0</v>
      </c>
      <c r="G24" s="47">
        <v>0</v>
      </c>
      <c r="H24" s="51">
        <v>0</v>
      </c>
      <c r="I24" s="47">
        <v>0</v>
      </c>
      <c r="J24" s="47">
        <v>0</v>
      </c>
    </row>
    <row r="25" spans="1:10" ht="12.75" customHeight="1" x14ac:dyDescent="0.2">
      <c r="A25" s="43" t="s">
        <v>26</v>
      </c>
      <c r="B25" s="50">
        <v>1</v>
      </c>
      <c r="C25" s="47">
        <v>22</v>
      </c>
      <c r="D25" s="47">
        <v>533</v>
      </c>
      <c r="E25" s="51">
        <v>0</v>
      </c>
      <c r="F25" s="47">
        <v>0</v>
      </c>
      <c r="G25" s="47">
        <v>0</v>
      </c>
      <c r="H25" s="51">
        <v>1</v>
      </c>
      <c r="I25" s="47">
        <v>20</v>
      </c>
      <c r="J25" s="47">
        <v>471</v>
      </c>
    </row>
    <row r="26" spans="1:10" ht="12.75" customHeight="1" x14ac:dyDescent="0.2">
      <c r="A26" s="43" t="s">
        <v>27</v>
      </c>
      <c r="B26" s="50">
        <v>3</v>
      </c>
      <c r="C26" s="47">
        <v>51</v>
      </c>
      <c r="D26" s="47">
        <v>1148</v>
      </c>
      <c r="E26" s="51">
        <v>1</v>
      </c>
      <c r="F26" s="47">
        <v>16</v>
      </c>
      <c r="G26" s="47">
        <v>425</v>
      </c>
      <c r="H26" s="51">
        <v>1</v>
      </c>
      <c r="I26" s="47">
        <v>36</v>
      </c>
      <c r="J26" s="47">
        <v>865</v>
      </c>
    </row>
    <row r="27" spans="1:10" ht="12.75" customHeight="1" x14ac:dyDescent="0.2">
      <c r="A27" s="43" t="s">
        <v>28</v>
      </c>
      <c r="B27" s="50">
        <v>1</v>
      </c>
      <c r="C27" s="47">
        <v>30</v>
      </c>
      <c r="D27" s="47">
        <v>672</v>
      </c>
      <c r="E27" s="51">
        <v>0</v>
      </c>
      <c r="F27" s="47">
        <v>0</v>
      </c>
      <c r="G27" s="47">
        <v>0</v>
      </c>
      <c r="H27" s="51">
        <v>0</v>
      </c>
      <c r="I27" s="47">
        <v>0</v>
      </c>
      <c r="J27" s="47">
        <v>0</v>
      </c>
    </row>
    <row r="28" spans="1:10" ht="12.75" customHeight="1" x14ac:dyDescent="0.2">
      <c r="A28" s="43" t="s">
        <v>29</v>
      </c>
      <c r="B28" s="50">
        <v>2</v>
      </c>
      <c r="C28" s="47">
        <v>34</v>
      </c>
      <c r="D28" s="47">
        <v>784</v>
      </c>
      <c r="E28" s="51">
        <v>1</v>
      </c>
      <c r="F28" s="47">
        <v>18</v>
      </c>
      <c r="G28" s="47">
        <v>524</v>
      </c>
      <c r="H28" s="51">
        <v>1</v>
      </c>
      <c r="I28" s="47">
        <v>32</v>
      </c>
      <c r="J28" s="47">
        <v>779</v>
      </c>
    </row>
    <row r="29" spans="1:10" ht="12.75" customHeight="1" x14ac:dyDescent="0.2">
      <c r="A29" s="43" t="s">
        <v>30</v>
      </c>
      <c r="B29" s="50">
        <v>5</v>
      </c>
      <c r="C29" s="47">
        <v>80</v>
      </c>
      <c r="D29" s="47">
        <v>1789</v>
      </c>
      <c r="E29" s="51">
        <v>1</v>
      </c>
      <c r="F29" s="47">
        <v>21</v>
      </c>
      <c r="G29" s="47">
        <v>591</v>
      </c>
      <c r="H29" s="51">
        <v>2</v>
      </c>
      <c r="I29" s="47">
        <v>62</v>
      </c>
      <c r="J29" s="47">
        <v>1505</v>
      </c>
    </row>
    <row r="30" spans="1:10" ht="12.75" customHeight="1" x14ac:dyDescent="0.2">
      <c r="A30" s="43" t="s">
        <v>31</v>
      </c>
      <c r="B30" s="50">
        <v>1</v>
      </c>
      <c r="C30" s="47">
        <v>19</v>
      </c>
      <c r="D30" s="47">
        <v>426</v>
      </c>
      <c r="E30" s="51">
        <v>0</v>
      </c>
      <c r="F30" s="47">
        <v>0</v>
      </c>
      <c r="G30" s="47">
        <v>0</v>
      </c>
      <c r="H30" s="51">
        <v>0</v>
      </c>
      <c r="I30" s="47">
        <v>0</v>
      </c>
      <c r="J30" s="47">
        <v>0</v>
      </c>
    </row>
    <row r="31" spans="1:10" ht="12.75" customHeight="1" x14ac:dyDescent="0.2">
      <c r="A31" s="43" t="s">
        <v>32</v>
      </c>
      <c r="B31" s="50">
        <v>5</v>
      </c>
      <c r="C31" s="47">
        <v>78</v>
      </c>
      <c r="D31" s="47">
        <v>1695</v>
      </c>
      <c r="E31" s="51">
        <v>1</v>
      </c>
      <c r="F31" s="47">
        <v>17</v>
      </c>
      <c r="G31" s="47">
        <v>481</v>
      </c>
      <c r="H31" s="51">
        <v>1</v>
      </c>
      <c r="I31" s="47">
        <v>28</v>
      </c>
      <c r="J31" s="47">
        <v>734</v>
      </c>
    </row>
    <row r="32" spans="1:10" ht="12.75" customHeight="1" x14ac:dyDescent="0.2">
      <c r="A32" s="43" t="s">
        <v>33</v>
      </c>
      <c r="B32" s="50">
        <v>6</v>
      </c>
      <c r="C32" s="47">
        <v>84</v>
      </c>
      <c r="D32" s="47">
        <v>1961</v>
      </c>
      <c r="E32" s="51">
        <v>2</v>
      </c>
      <c r="F32" s="47">
        <v>29</v>
      </c>
      <c r="G32" s="47">
        <v>775</v>
      </c>
      <c r="H32" s="51">
        <v>1</v>
      </c>
      <c r="I32" s="47">
        <v>32</v>
      </c>
      <c r="J32" s="47">
        <v>789</v>
      </c>
    </row>
    <row r="33" spans="1:10" ht="12.75" customHeight="1" x14ac:dyDescent="0.2">
      <c r="A33" s="2" t="s">
        <v>34</v>
      </c>
      <c r="B33" s="48">
        <f t="shared" ref="B33:J33" si="1">SUM(B15:B32)</f>
        <v>55</v>
      </c>
      <c r="C33" s="41">
        <f t="shared" si="1"/>
        <v>822</v>
      </c>
      <c r="D33" s="41">
        <f t="shared" si="1"/>
        <v>18628</v>
      </c>
      <c r="E33" s="48">
        <f t="shared" si="1"/>
        <v>13</v>
      </c>
      <c r="F33" s="41">
        <f t="shared" si="1"/>
        <v>201</v>
      </c>
      <c r="G33" s="41">
        <f t="shared" si="1"/>
        <v>5480</v>
      </c>
      <c r="H33" s="48">
        <f t="shared" si="1"/>
        <v>16</v>
      </c>
      <c r="I33" s="41">
        <f t="shared" si="1"/>
        <v>417</v>
      </c>
      <c r="J33" s="41">
        <f t="shared" si="1"/>
        <v>9979</v>
      </c>
    </row>
    <row r="34" spans="1:10" ht="12.75" customHeight="1" x14ac:dyDescent="0.2">
      <c r="A34" s="1"/>
      <c r="B34" s="40"/>
      <c r="C34" s="40"/>
      <c r="D34" s="40"/>
      <c r="E34" s="40"/>
      <c r="F34" s="47"/>
      <c r="G34" s="47"/>
      <c r="H34" s="48"/>
      <c r="I34" s="47"/>
      <c r="J34" s="47"/>
    </row>
    <row r="35" spans="1:10" ht="12.75" customHeight="1" x14ac:dyDescent="0.2">
      <c r="A35" s="1" t="s">
        <v>35</v>
      </c>
      <c r="B35" s="5">
        <f>B13+B33</f>
        <v>75</v>
      </c>
      <c r="C35" s="6">
        <f>C33+C13</f>
        <v>1116</v>
      </c>
      <c r="D35" s="6">
        <f>D33+D13</f>
        <v>25236</v>
      </c>
      <c r="E35" s="5">
        <f>E13+E33</f>
        <v>19</v>
      </c>
      <c r="F35" s="6">
        <f>F33+F13</f>
        <v>281</v>
      </c>
      <c r="G35" s="6">
        <f>G33+G13</f>
        <v>7552</v>
      </c>
      <c r="H35" s="5">
        <f>H13+H33</f>
        <v>26</v>
      </c>
      <c r="I35" s="6">
        <f>I33+I13</f>
        <v>625</v>
      </c>
      <c r="J35" s="6">
        <f>J33+J13</f>
        <v>14625</v>
      </c>
    </row>
    <row r="62" spans="1:10" ht="12.75" customHeight="1" x14ac:dyDescent="0.25">
      <c r="A62" s="44"/>
      <c r="B62" s="3"/>
      <c r="C62" s="3"/>
      <c r="D62" s="3"/>
      <c r="E62" s="3"/>
      <c r="F62" s="3"/>
      <c r="G62" s="3"/>
      <c r="H62" s="3"/>
      <c r="I62" s="3"/>
      <c r="J62" s="3"/>
    </row>
    <row r="63" spans="1:10" ht="12.75" customHeight="1" x14ac:dyDescent="0.25">
      <c r="B63" s="3"/>
      <c r="C63" s="3"/>
      <c r="D63" s="3"/>
      <c r="E63" s="3"/>
      <c r="F63" s="3"/>
      <c r="G63" s="3"/>
      <c r="H63" s="3"/>
      <c r="I63" s="3"/>
    </row>
    <row r="65" ht="10.199999999999999" x14ac:dyDescent="0.2"/>
  </sheetData>
  <phoneticPr fontId="0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workbookViewId="0">
      <selection activeCell="A7" sqref="A7:IV7"/>
    </sheetView>
  </sheetViews>
  <sheetFormatPr baseColWidth="10" defaultColWidth="12" defaultRowHeight="12.75" customHeight="1" x14ac:dyDescent="0.2"/>
  <cols>
    <col min="1" max="1" width="18.7109375" style="26" customWidth="1"/>
    <col min="2" max="10" width="10.42578125" style="26" customWidth="1"/>
    <col min="11" max="16384" width="12" style="26"/>
  </cols>
  <sheetData>
    <row r="1" spans="1:11" ht="12.75" customHeight="1" x14ac:dyDescent="0.25">
      <c r="A1" s="4" t="s">
        <v>40</v>
      </c>
      <c r="B1" s="25"/>
      <c r="C1" s="25"/>
      <c r="D1" s="25"/>
      <c r="E1" s="25"/>
      <c r="F1" s="25"/>
      <c r="G1" s="25"/>
      <c r="H1" s="25"/>
      <c r="I1" s="25"/>
      <c r="J1" s="25"/>
    </row>
    <row r="3" spans="1:11" ht="12.75" customHeight="1" x14ac:dyDescent="0.25">
      <c r="A3" s="45" t="s">
        <v>57</v>
      </c>
      <c r="B3" s="25"/>
      <c r="C3" s="25"/>
      <c r="D3" s="25"/>
      <c r="E3" s="25"/>
      <c r="F3" s="25"/>
      <c r="G3" s="25"/>
      <c r="H3" s="25"/>
      <c r="I3" s="25"/>
      <c r="J3" s="25"/>
    </row>
    <row r="4" spans="1:11" ht="12.75" customHeight="1" x14ac:dyDescent="0.25">
      <c r="A4" s="28"/>
    </row>
    <row r="5" spans="1:11" ht="12.75" customHeight="1" x14ac:dyDescent="0.2">
      <c r="A5" s="29"/>
      <c r="B5" s="30" t="s">
        <v>2</v>
      </c>
      <c r="C5" s="31"/>
      <c r="D5" s="32"/>
      <c r="E5" s="30" t="s">
        <v>3</v>
      </c>
      <c r="F5" s="31"/>
      <c r="G5" s="32"/>
      <c r="H5" s="31" t="s">
        <v>4</v>
      </c>
      <c r="I5" s="31"/>
      <c r="J5" s="31"/>
    </row>
    <row r="6" spans="1:11" ht="37.5" customHeight="1" x14ac:dyDescent="0.2">
      <c r="A6" s="46" t="s">
        <v>5</v>
      </c>
      <c r="B6" s="34" t="s">
        <v>6</v>
      </c>
      <c r="C6" s="34" t="s">
        <v>7</v>
      </c>
      <c r="D6" s="35" t="s">
        <v>8</v>
      </c>
      <c r="E6" s="34" t="s">
        <v>6</v>
      </c>
      <c r="F6" s="34" t="s">
        <v>7</v>
      </c>
      <c r="G6" s="35" t="s">
        <v>8</v>
      </c>
      <c r="H6" s="34" t="s">
        <v>6</v>
      </c>
      <c r="I6" s="34" t="s">
        <v>9</v>
      </c>
      <c r="J6" s="36" t="s">
        <v>8</v>
      </c>
    </row>
    <row r="7" spans="1:11" ht="12.75" customHeight="1" x14ac:dyDescent="0.2">
      <c r="A7" s="37"/>
      <c r="H7" s="38"/>
      <c r="I7" s="38"/>
      <c r="J7" s="38"/>
    </row>
    <row r="8" spans="1:11" ht="12.75" customHeight="1" x14ac:dyDescent="0.2">
      <c r="A8" s="39" t="s">
        <v>10</v>
      </c>
      <c r="B8" s="40">
        <v>1</v>
      </c>
      <c r="C8" s="47">
        <v>15</v>
      </c>
      <c r="D8" s="47">
        <v>298</v>
      </c>
      <c r="E8" s="48">
        <v>1</v>
      </c>
      <c r="F8" s="47">
        <v>12</v>
      </c>
      <c r="G8" s="47">
        <v>318</v>
      </c>
      <c r="H8" s="48">
        <v>1</v>
      </c>
      <c r="I8" s="47">
        <v>28</v>
      </c>
      <c r="J8" s="47">
        <v>560</v>
      </c>
    </row>
    <row r="9" spans="1:11" ht="12.75" customHeight="1" x14ac:dyDescent="0.2">
      <c r="A9" s="39" t="s">
        <v>11</v>
      </c>
      <c r="B9" s="40">
        <v>4</v>
      </c>
      <c r="C9" s="47">
        <v>50</v>
      </c>
      <c r="D9" s="47">
        <v>1199</v>
      </c>
      <c r="E9" s="48">
        <v>0</v>
      </c>
      <c r="F9" s="47">
        <v>0</v>
      </c>
      <c r="G9" s="47">
        <v>0</v>
      </c>
      <c r="H9" s="48">
        <v>2</v>
      </c>
      <c r="I9" s="47">
        <v>35</v>
      </c>
      <c r="J9" s="47">
        <v>804</v>
      </c>
    </row>
    <row r="10" spans="1:11" ht="12.75" customHeight="1" x14ac:dyDescent="0.2">
      <c r="A10" s="39" t="s">
        <v>12</v>
      </c>
      <c r="B10" s="40">
        <v>6</v>
      </c>
      <c r="C10" s="47">
        <v>96</v>
      </c>
      <c r="D10" s="47">
        <v>2134</v>
      </c>
      <c r="E10" s="48">
        <v>2</v>
      </c>
      <c r="F10" s="47">
        <v>24</v>
      </c>
      <c r="G10" s="47">
        <v>617</v>
      </c>
      <c r="H10" s="48">
        <v>2</v>
      </c>
      <c r="I10" s="47">
        <v>40</v>
      </c>
      <c r="J10" s="47">
        <v>865</v>
      </c>
    </row>
    <row r="11" spans="1:11" ht="12.75" customHeight="1" x14ac:dyDescent="0.2">
      <c r="A11" s="39" t="s">
        <v>13</v>
      </c>
      <c r="B11" s="40">
        <v>5</v>
      </c>
      <c r="C11" s="47">
        <v>72</v>
      </c>
      <c r="D11" s="47">
        <v>1595</v>
      </c>
      <c r="E11" s="48">
        <v>1</v>
      </c>
      <c r="F11" s="47">
        <v>17</v>
      </c>
      <c r="G11" s="47">
        <v>419</v>
      </c>
      <c r="H11" s="48">
        <v>2</v>
      </c>
      <c r="I11" s="47">
        <v>41</v>
      </c>
      <c r="J11" s="47">
        <v>900</v>
      </c>
    </row>
    <row r="12" spans="1:11" ht="12.75" customHeight="1" x14ac:dyDescent="0.2">
      <c r="A12" s="39" t="s">
        <v>14</v>
      </c>
      <c r="B12" s="40">
        <v>4</v>
      </c>
      <c r="C12" s="47">
        <v>65</v>
      </c>
      <c r="D12" s="47">
        <v>1488</v>
      </c>
      <c r="E12" s="48">
        <v>2</v>
      </c>
      <c r="F12" s="47">
        <v>27</v>
      </c>
      <c r="G12" s="47">
        <v>720</v>
      </c>
      <c r="H12" s="48">
        <v>3</v>
      </c>
      <c r="I12" s="47">
        <v>62</v>
      </c>
      <c r="J12" s="47">
        <v>1480</v>
      </c>
    </row>
    <row r="13" spans="1:11" ht="12.75" customHeight="1" x14ac:dyDescent="0.2">
      <c r="A13" s="1" t="s">
        <v>15</v>
      </c>
      <c r="B13" s="7">
        <f t="shared" ref="B13:J13" si="0">SUM(B8:B12)</f>
        <v>20</v>
      </c>
      <c r="C13" s="8">
        <f t="shared" si="0"/>
        <v>298</v>
      </c>
      <c r="D13" s="6">
        <f t="shared" si="0"/>
        <v>6714</v>
      </c>
      <c r="E13" s="5">
        <f t="shared" si="0"/>
        <v>6</v>
      </c>
      <c r="F13" s="6">
        <f t="shared" si="0"/>
        <v>80</v>
      </c>
      <c r="G13" s="6">
        <f t="shared" si="0"/>
        <v>2074</v>
      </c>
      <c r="H13" s="5">
        <f t="shared" si="0"/>
        <v>10</v>
      </c>
      <c r="I13" s="6">
        <f t="shared" si="0"/>
        <v>206</v>
      </c>
      <c r="J13" s="6">
        <f t="shared" si="0"/>
        <v>4609</v>
      </c>
      <c r="K13" s="40"/>
    </row>
    <row r="14" spans="1:11" ht="12.75" customHeight="1" x14ac:dyDescent="0.2">
      <c r="A14" s="39"/>
      <c r="B14" s="40"/>
      <c r="C14" s="47"/>
      <c r="D14" s="47"/>
      <c r="E14" s="48"/>
      <c r="F14" s="47"/>
      <c r="G14" s="47"/>
      <c r="H14" s="48"/>
      <c r="I14" s="47"/>
      <c r="J14" s="47"/>
      <c r="K14" s="47"/>
    </row>
    <row r="15" spans="1:11" ht="12.75" customHeight="1" x14ac:dyDescent="0.2">
      <c r="A15" s="43" t="s">
        <v>16</v>
      </c>
      <c r="B15" s="40">
        <v>8</v>
      </c>
      <c r="C15" s="47">
        <v>141</v>
      </c>
      <c r="D15" s="47">
        <v>3226</v>
      </c>
      <c r="E15" s="48">
        <v>2</v>
      </c>
      <c r="F15" s="47">
        <v>33</v>
      </c>
      <c r="G15" s="47">
        <v>925</v>
      </c>
      <c r="H15" s="48">
        <v>3</v>
      </c>
      <c r="I15" s="47">
        <v>61</v>
      </c>
      <c r="J15" s="47">
        <v>1431</v>
      </c>
    </row>
    <row r="16" spans="1:11" ht="12.75" customHeight="1" x14ac:dyDescent="0.2">
      <c r="A16" s="43" t="s">
        <v>17</v>
      </c>
      <c r="B16" s="40">
        <v>1</v>
      </c>
      <c r="C16" s="47">
        <v>11</v>
      </c>
      <c r="D16" s="47">
        <v>237</v>
      </c>
      <c r="E16" s="48">
        <v>0</v>
      </c>
      <c r="F16" s="47">
        <v>0</v>
      </c>
      <c r="G16" s="47">
        <v>0</v>
      </c>
      <c r="H16" s="48">
        <v>0</v>
      </c>
      <c r="I16" s="47">
        <v>0</v>
      </c>
      <c r="J16" s="47">
        <v>0</v>
      </c>
    </row>
    <row r="17" spans="1:10" ht="12.75" customHeight="1" x14ac:dyDescent="0.2">
      <c r="A17" s="43" t="s">
        <v>18</v>
      </c>
      <c r="B17" s="40">
        <v>2</v>
      </c>
      <c r="C17" s="47">
        <v>16</v>
      </c>
      <c r="D17" s="47">
        <v>391</v>
      </c>
      <c r="E17" s="48">
        <v>0</v>
      </c>
      <c r="F17" s="47">
        <v>0</v>
      </c>
      <c r="G17" s="47">
        <v>0</v>
      </c>
      <c r="H17" s="48">
        <v>0</v>
      </c>
      <c r="I17" s="47">
        <v>0</v>
      </c>
      <c r="J17" s="47">
        <v>0</v>
      </c>
    </row>
    <row r="18" spans="1:10" ht="12.75" customHeight="1" x14ac:dyDescent="0.2">
      <c r="A18" s="43" t="s">
        <v>19</v>
      </c>
      <c r="B18" s="40">
        <v>2</v>
      </c>
      <c r="C18" s="47">
        <v>30</v>
      </c>
      <c r="D18" s="47">
        <v>723</v>
      </c>
      <c r="E18" s="48">
        <v>1</v>
      </c>
      <c r="F18" s="47">
        <v>15</v>
      </c>
      <c r="G18" s="47">
        <v>394</v>
      </c>
      <c r="H18" s="48">
        <v>1</v>
      </c>
      <c r="I18" s="47">
        <v>26</v>
      </c>
      <c r="J18" s="47">
        <v>637</v>
      </c>
    </row>
    <row r="19" spans="1:10" ht="12.75" customHeight="1" x14ac:dyDescent="0.2">
      <c r="A19" s="43" t="s">
        <v>20</v>
      </c>
      <c r="B19" s="40">
        <v>4</v>
      </c>
      <c r="C19" s="47">
        <v>54</v>
      </c>
      <c r="D19" s="47">
        <v>1313</v>
      </c>
      <c r="E19" s="48">
        <v>1</v>
      </c>
      <c r="F19" s="47">
        <v>12</v>
      </c>
      <c r="G19" s="47">
        <v>331</v>
      </c>
      <c r="H19" s="48">
        <v>2</v>
      </c>
      <c r="I19" s="47">
        <v>48</v>
      </c>
      <c r="J19" s="47">
        <v>1131</v>
      </c>
    </row>
    <row r="20" spans="1:10" ht="12.75" customHeight="1" x14ac:dyDescent="0.2">
      <c r="A20" s="43" t="s">
        <v>21</v>
      </c>
      <c r="B20" s="40">
        <v>2</v>
      </c>
      <c r="C20" s="47">
        <v>25</v>
      </c>
      <c r="D20" s="47">
        <v>565</v>
      </c>
      <c r="E20" s="48">
        <v>0</v>
      </c>
      <c r="F20" s="47">
        <v>0</v>
      </c>
      <c r="G20" s="47">
        <v>0</v>
      </c>
      <c r="H20" s="48">
        <v>0</v>
      </c>
      <c r="I20" s="47">
        <v>0</v>
      </c>
      <c r="J20" s="47">
        <v>0</v>
      </c>
    </row>
    <row r="21" spans="1:10" ht="12.75" customHeight="1" x14ac:dyDescent="0.2">
      <c r="A21" s="43" t="s">
        <v>22</v>
      </c>
      <c r="B21" s="40">
        <v>3</v>
      </c>
      <c r="C21" s="47">
        <v>46</v>
      </c>
      <c r="D21" s="47">
        <v>1033</v>
      </c>
      <c r="E21" s="48">
        <v>1</v>
      </c>
      <c r="F21" s="47">
        <v>12</v>
      </c>
      <c r="G21" s="47">
        <v>298</v>
      </c>
      <c r="H21" s="48">
        <v>1</v>
      </c>
      <c r="I21" s="47">
        <v>30</v>
      </c>
      <c r="J21" s="47">
        <v>681</v>
      </c>
    </row>
    <row r="22" spans="1:10" ht="12.75" customHeight="1" x14ac:dyDescent="0.2">
      <c r="A22" s="43" t="s">
        <v>23</v>
      </c>
      <c r="B22" s="40">
        <v>6</v>
      </c>
      <c r="C22" s="47">
        <v>68</v>
      </c>
      <c r="D22" s="47">
        <v>1563</v>
      </c>
      <c r="E22" s="48">
        <v>2</v>
      </c>
      <c r="F22" s="47">
        <v>27</v>
      </c>
      <c r="G22" s="47">
        <v>707</v>
      </c>
      <c r="H22" s="48">
        <v>2</v>
      </c>
      <c r="I22" s="47">
        <v>37</v>
      </c>
      <c r="J22" s="47">
        <v>837</v>
      </c>
    </row>
    <row r="23" spans="1:10" ht="12.75" customHeight="1" x14ac:dyDescent="0.2">
      <c r="A23" s="43" t="s">
        <v>24</v>
      </c>
      <c r="B23" s="40">
        <v>1</v>
      </c>
      <c r="C23" s="47">
        <v>19</v>
      </c>
      <c r="D23" s="47">
        <v>430</v>
      </c>
      <c r="E23" s="48">
        <v>0</v>
      </c>
      <c r="F23" s="47">
        <v>0</v>
      </c>
      <c r="G23" s="47">
        <v>0</v>
      </c>
      <c r="H23" s="48">
        <v>0</v>
      </c>
      <c r="I23" s="47">
        <v>0</v>
      </c>
      <c r="J23" s="47">
        <v>0</v>
      </c>
    </row>
    <row r="24" spans="1:10" ht="12.75" customHeight="1" x14ac:dyDescent="0.2">
      <c r="A24" s="43" t="s">
        <v>25</v>
      </c>
      <c r="B24" s="40">
        <v>2</v>
      </c>
      <c r="C24" s="47">
        <v>15</v>
      </c>
      <c r="D24" s="47">
        <v>297</v>
      </c>
      <c r="E24" s="48">
        <v>0</v>
      </c>
      <c r="F24" s="47">
        <v>0</v>
      </c>
      <c r="G24" s="47">
        <v>0</v>
      </c>
      <c r="H24" s="48">
        <v>0</v>
      </c>
      <c r="I24" s="47">
        <v>0</v>
      </c>
      <c r="J24" s="47">
        <v>0</v>
      </c>
    </row>
    <row r="25" spans="1:10" ht="12.75" customHeight="1" x14ac:dyDescent="0.2">
      <c r="A25" s="43" t="s">
        <v>26</v>
      </c>
      <c r="B25" s="40">
        <v>1</v>
      </c>
      <c r="C25" s="47">
        <v>23</v>
      </c>
      <c r="D25" s="47">
        <v>539</v>
      </c>
      <c r="E25" s="48">
        <v>0</v>
      </c>
      <c r="F25" s="47">
        <v>0</v>
      </c>
      <c r="G25" s="47">
        <v>0</v>
      </c>
      <c r="H25" s="48">
        <v>1</v>
      </c>
      <c r="I25" s="47">
        <v>19</v>
      </c>
      <c r="J25" s="47">
        <v>448</v>
      </c>
    </row>
    <row r="26" spans="1:10" ht="12.75" customHeight="1" x14ac:dyDescent="0.2">
      <c r="A26" s="43" t="s">
        <v>27</v>
      </c>
      <c r="B26" s="40">
        <v>3</v>
      </c>
      <c r="C26" s="47">
        <v>51</v>
      </c>
      <c r="D26" s="47">
        <v>1149</v>
      </c>
      <c r="E26" s="48">
        <v>1</v>
      </c>
      <c r="F26" s="47">
        <v>14</v>
      </c>
      <c r="G26" s="47">
        <v>400</v>
      </c>
      <c r="H26" s="48">
        <v>1</v>
      </c>
      <c r="I26" s="47">
        <v>36</v>
      </c>
      <c r="J26" s="47">
        <v>845</v>
      </c>
    </row>
    <row r="27" spans="1:10" ht="12.75" customHeight="1" x14ac:dyDescent="0.2">
      <c r="A27" s="43" t="s">
        <v>28</v>
      </c>
      <c r="B27" s="40">
        <v>1</v>
      </c>
      <c r="C27" s="47">
        <v>30</v>
      </c>
      <c r="D27" s="47">
        <v>705</v>
      </c>
      <c r="E27" s="48">
        <v>0</v>
      </c>
      <c r="F27" s="47">
        <v>0</v>
      </c>
      <c r="G27" s="47">
        <v>0</v>
      </c>
      <c r="H27" s="48">
        <v>0</v>
      </c>
      <c r="I27" s="47">
        <v>0</v>
      </c>
      <c r="J27" s="47">
        <v>0</v>
      </c>
    </row>
    <row r="28" spans="1:10" ht="12.75" customHeight="1" x14ac:dyDescent="0.2">
      <c r="A28" s="43" t="s">
        <v>29</v>
      </c>
      <c r="B28" s="40">
        <v>2</v>
      </c>
      <c r="C28" s="47">
        <v>34</v>
      </c>
      <c r="D28" s="47">
        <v>790</v>
      </c>
      <c r="E28" s="48">
        <v>1</v>
      </c>
      <c r="F28" s="47">
        <v>18</v>
      </c>
      <c r="G28" s="47">
        <v>511</v>
      </c>
      <c r="H28" s="48">
        <v>1</v>
      </c>
      <c r="I28" s="47">
        <v>32</v>
      </c>
      <c r="J28" s="47">
        <v>767</v>
      </c>
    </row>
    <row r="29" spans="1:10" ht="12.75" customHeight="1" x14ac:dyDescent="0.2">
      <c r="A29" s="43" t="s">
        <v>30</v>
      </c>
      <c r="B29" s="40">
        <v>5</v>
      </c>
      <c r="C29" s="47">
        <v>77</v>
      </c>
      <c r="D29" s="47">
        <v>1741</v>
      </c>
      <c r="E29" s="48">
        <v>1</v>
      </c>
      <c r="F29" s="47">
        <v>21</v>
      </c>
      <c r="G29" s="47">
        <v>598</v>
      </c>
      <c r="H29" s="48">
        <v>2</v>
      </c>
      <c r="I29" s="47">
        <v>62</v>
      </c>
      <c r="J29" s="47">
        <v>1488</v>
      </c>
    </row>
    <row r="30" spans="1:10" ht="12.75" customHeight="1" x14ac:dyDescent="0.2">
      <c r="A30" s="43" t="s">
        <v>31</v>
      </c>
      <c r="B30" s="40">
        <v>1</v>
      </c>
      <c r="C30" s="47">
        <v>19</v>
      </c>
      <c r="D30" s="47">
        <v>418</v>
      </c>
      <c r="E30" s="48">
        <v>0</v>
      </c>
      <c r="F30" s="47">
        <v>0</v>
      </c>
      <c r="G30" s="47">
        <v>0</v>
      </c>
      <c r="H30" s="48">
        <v>0</v>
      </c>
      <c r="I30" s="47">
        <v>0</v>
      </c>
      <c r="J30" s="47">
        <v>0</v>
      </c>
    </row>
    <row r="31" spans="1:10" ht="12.75" customHeight="1" x14ac:dyDescent="0.2">
      <c r="A31" s="43" t="s">
        <v>32</v>
      </c>
      <c r="B31" s="40">
        <v>5</v>
      </c>
      <c r="C31" s="47">
        <v>77</v>
      </c>
      <c r="D31" s="47">
        <v>1740</v>
      </c>
      <c r="E31" s="48">
        <v>1</v>
      </c>
      <c r="F31" s="47">
        <v>18</v>
      </c>
      <c r="G31" s="47">
        <v>490</v>
      </c>
      <c r="H31" s="48">
        <v>1</v>
      </c>
      <c r="I31" s="47">
        <v>27</v>
      </c>
      <c r="J31" s="47">
        <v>715</v>
      </c>
    </row>
    <row r="32" spans="1:10" ht="12.75" customHeight="1" x14ac:dyDescent="0.2">
      <c r="A32" s="43" t="s">
        <v>33</v>
      </c>
      <c r="B32" s="40">
        <v>6</v>
      </c>
      <c r="C32" s="47">
        <v>84</v>
      </c>
      <c r="D32" s="47">
        <v>1940</v>
      </c>
      <c r="E32" s="48">
        <v>2</v>
      </c>
      <c r="F32" s="47">
        <v>31</v>
      </c>
      <c r="G32" s="47">
        <v>818</v>
      </c>
      <c r="H32" s="48">
        <v>1</v>
      </c>
      <c r="I32" s="47">
        <v>30</v>
      </c>
      <c r="J32" s="47">
        <v>736</v>
      </c>
    </row>
    <row r="33" spans="1:10" ht="12.75" customHeight="1" x14ac:dyDescent="0.2">
      <c r="A33" s="2" t="s">
        <v>34</v>
      </c>
      <c r="B33" s="48">
        <f t="shared" ref="B33:J33" si="1">SUM(B15:B32)</f>
        <v>55</v>
      </c>
      <c r="C33" s="41">
        <f t="shared" si="1"/>
        <v>820</v>
      </c>
      <c r="D33" s="41">
        <f t="shared" si="1"/>
        <v>18800</v>
      </c>
      <c r="E33" s="48">
        <f t="shared" si="1"/>
        <v>13</v>
      </c>
      <c r="F33" s="41">
        <f t="shared" si="1"/>
        <v>201</v>
      </c>
      <c r="G33" s="41">
        <f t="shared" si="1"/>
        <v>5472</v>
      </c>
      <c r="H33" s="48">
        <f t="shared" si="1"/>
        <v>16</v>
      </c>
      <c r="I33" s="41">
        <f t="shared" si="1"/>
        <v>408</v>
      </c>
      <c r="J33" s="41">
        <f t="shared" si="1"/>
        <v>9716</v>
      </c>
    </row>
    <row r="34" spans="1:10" ht="12.75" customHeight="1" x14ac:dyDescent="0.2">
      <c r="A34" s="1"/>
      <c r="B34" s="40"/>
      <c r="C34" s="40"/>
      <c r="D34" s="40"/>
      <c r="E34" s="40"/>
      <c r="F34" s="47"/>
      <c r="G34" s="47"/>
      <c r="H34" s="48"/>
      <c r="I34" s="47"/>
      <c r="J34" s="47"/>
    </row>
    <row r="35" spans="1:10" ht="12.75" customHeight="1" x14ac:dyDescent="0.2">
      <c r="A35" s="1" t="s">
        <v>35</v>
      </c>
      <c r="B35" s="5">
        <f>B13+B33</f>
        <v>75</v>
      </c>
      <c r="C35" s="6">
        <f>C33+C13</f>
        <v>1118</v>
      </c>
      <c r="D35" s="6">
        <f>D33+D13</f>
        <v>25514</v>
      </c>
      <c r="E35" s="5">
        <f>E13+E33</f>
        <v>19</v>
      </c>
      <c r="F35" s="6">
        <f>F33+F13</f>
        <v>281</v>
      </c>
      <c r="G35" s="6">
        <f>G33+G13</f>
        <v>7546</v>
      </c>
      <c r="H35" s="5">
        <f>H13+H33</f>
        <v>26</v>
      </c>
      <c r="I35" s="6">
        <f>I33+I13</f>
        <v>614</v>
      </c>
      <c r="J35" s="6">
        <f>J33+J13</f>
        <v>14325</v>
      </c>
    </row>
    <row r="62" spans="1:10" ht="12.75" customHeight="1" x14ac:dyDescent="0.25">
      <c r="A62" s="44"/>
      <c r="B62" s="3"/>
      <c r="C62" s="3"/>
      <c r="D62" s="3"/>
      <c r="E62" s="3"/>
      <c r="F62" s="3"/>
      <c r="G62" s="3"/>
      <c r="H62" s="3"/>
      <c r="I62" s="3"/>
      <c r="J62" s="3"/>
    </row>
    <row r="63" spans="1:10" ht="12.75" customHeight="1" x14ac:dyDescent="0.25">
      <c r="B63" s="3"/>
      <c r="C63" s="3"/>
      <c r="D63" s="3"/>
      <c r="E63" s="3"/>
      <c r="F63" s="3"/>
      <c r="G63" s="3"/>
      <c r="H63" s="3"/>
      <c r="I63" s="3"/>
    </row>
    <row r="65" ht="10.199999999999999" x14ac:dyDescent="0.2"/>
  </sheetData>
  <phoneticPr fontId="0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workbookViewId="0">
      <selection activeCell="A7" sqref="A7:IV7"/>
    </sheetView>
  </sheetViews>
  <sheetFormatPr baseColWidth="10" defaultColWidth="12" defaultRowHeight="12.75" customHeight="1" x14ac:dyDescent="0.2"/>
  <cols>
    <col min="1" max="1" width="18.7109375" style="26" customWidth="1"/>
    <col min="2" max="10" width="10.42578125" style="26" customWidth="1"/>
    <col min="11" max="16384" width="12" style="26"/>
  </cols>
  <sheetData>
    <row r="1" spans="1:11" ht="12.75" customHeight="1" x14ac:dyDescent="0.25">
      <c r="A1" s="4" t="s">
        <v>40</v>
      </c>
      <c r="B1" s="25"/>
      <c r="C1" s="25"/>
      <c r="D1" s="25"/>
      <c r="E1" s="25"/>
      <c r="F1" s="25"/>
      <c r="G1" s="25"/>
      <c r="H1" s="25"/>
      <c r="I1" s="25"/>
      <c r="J1" s="25"/>
    </row>
    <row r="3" spans="1:11" ht="12.75" customHeight="1" x14ac:dyDescent="0.25">
      <c r="A3" s="45" t="s">
        <v>42</v>
      </c>
      <c r="B3" s="25"/>
      <c r="C3" s="25"/>
      <c r="D3" s="25"/>
      <c r="E3" s="25"/>
      <c r="F3" s="25"/>
      <c r="G3" s="25"/>
      <c r="H3" s="25"/>
      <c r="I3" s="25"/>
      <c r="J3" s="25"/>
    </row>
    <row r="4" spans="1:11" ht="12.75" customHeight="1" x14ac:dyDescent="0.25">
      <c r="A4" s="28"/>
    </row>
    <row r="5" spans="1:11" ht="12.75" customHeight="1" x14ac:dyDescent="0.2">
      <c r="A5" s="29"/>
      <c r="B5" s="30" t="s">
        <v>2</v>
      </c>
      <c r="C5" s="31"/>
      <c r="D5" s="32"/>
      <c r="E5" s="30" t="s">
        <v>3</v>
      </c>
      <c r="F5" s="31"/>
      <c r="G5" s="32"/>
      <c r="H5" s="31" t="s">
        <v>4</v>
      </c>
      <c r="I5" s="31"/>
      <c r="J5" s="31"/>
    </row>
    <row r="6" spans="1:11" ht="37.5" customHeight="1" x14ac:dyDescent="0.2">
      <c r="A6" s="46" t="s">
        <v>5</v>
      </c>
      <c r="B6" s="34" t="s">
        <v>6</v>
      </c>
      <c r="C6" s="34" t="s">
        <v>7</v>
      </c>
      <c r="D6" s="35" t="s">
        <v>8</v>
      </c>
      <c r="E6" s="34" t="s">
        <v>6</v>
      </c>
      <c r="F6" s="34" t="s">
        <v>7</v>
      </c>
      <c r="G6" s="35" t="s">
        <v>8</v>
      </c>
      <c r="H6" s="34" t="s">
        <v>6</v>
      </c>
      <c r="I6" s="34" t="s">
        <v>9</v>
      </c>
      <c r="J6" s="36" t="s">
        <v>8</v>
      </c>
    </row>
    <row r="7" spans="1:11" ht="12.75" customHeight="1" x14ac:dyDescent="0.2">
      <c r="A7" s="37"/>
      <c r="H7" s="38"/>
      <c r="I7" s="38"/>
      <c r="J7" s="38"/>
    </row>
    <row r="8" spans="1:11" ht="12.75" customHeight="1" x14ac:dyDescent="0.2">
      <c r="A8" s="39" t="s">
        <v>10</v>
      </c>
      <c r="B8" s="40">
        <v>1</v>
      </c>
      <c r="C8" s="47">
        <v>15</v>
      </c>
      <c r="D8" s="47">
        <v>320</v>
      </c>
      <c r="E8" s="48">
        <v>1</v>
      </c>
      <c r="F8" s="47">
        <v>12</v>
      </c>
      <c r="G8" s="47">
        <v>313</v>
      </c>
      <c r="H8" s="48">
        <v>1</v>
      </c>
      <c r="I8" s="47">
        <v>27</v>
      </c>
      <c r="J8" s="47">
        <v>577</v>
      </c>
    </row>
    <row r="9" spans="1:11" ht="12.75" customHeight="1" x14ac:dyDescent="0.2">
      <c r="A9" s="39" t="s">
        <v>11</v>
      </c>
      <c r="B9" s="40">
        <v>4</v>
      </c>
      <c r="C9" s="47">
        <f>19+9+11+13</f>
        <v>52</v>
      </c>
      <c r="D9" s="47">
        <v>1158</v>
      </c>
      <c r="E9" s="49">
        <v>0</v>
      </c>
      <c r="F9" s="47">
        <v>0</v>
      </c>
      <c r="G9" s="47">
        <v>0</v>
      </c>
      <c r="H9" s="48">
        <v>2</v>
      </c>
      <c r="I9" s="47">
        <v>37</v>
      </c>
      <c r="J9" s="47">
        <v>833</v>
      </c>
    </row>
    <row r="10" spans="1:11" ht="12.75" customHeight="1" x14ac:dyDescent="0.2">
      <c r="A10" s="39" t="s">
        <v>12</v>
      </c>
      <c r="B10" s="40">
        <v>6</v>
      </c>
      <c r="C10" s="47">
        <v>97</v>
      </c>
      <c r="D10" s="47">
        <v>2140</v>
      </c>
      <c r="E10" s="48">
        <v>2</v>
      </c>
      <c r="F10" s="47">
        <v>24</v>
      </c>
      <c r="G10" s="47">
        <v>603</v>
      </c>
      <c r="H10" s="48">
        <v>2</v>
      </c>
      <c r="I10" s="47">
        <v>41</v>
      </c>
      <c r="J10" s="47">
        <v>830</v>
      </c>
    </row>
    <row r="11" spans="1:11" ht="12.75" customHeight="1" x14ac:dyDescent="0.2">
      <c r="A11" s="39" t="s">
        <v>13</v>
      </c>
      <c r="B11" s="40">
        <v>5</v>
      </c>
      <c r="C11" s="47">
        <f>69+7</f>
        <v>76</v>
      </c>
      <c r="D11" s="47">
        <f>1524+140</f>
        <v>1664</v>
      </c>
      <c r="E11" s="48">
        <v>1</v>
      </c>
      <c r="F11" s="47">
        <v>16</v>
      </c>
      <c r="G11" s="47">
        <v>394</v>
      </c>
      <c r="H11" s="48">
        <v>2</v>
      </c>
      <c r="I11" s="47">
        <v>42</v>
      </c>
      <c r="J11" s="47">
        <v>902</v>
      </c>
    </row>
    <row r="12" spans="1:11" ht="12.75" customHeight="1" x14ac:dyDescent="0.2">
      <c r="A12" s="39" t="s">
        <v>14</v>
      </c>
      <c r="B12" s="40">
        <v>4</v>
      </c>
      <c r="C12" s="47">
        <f>18+15+15+16+2+1</f>
        <v>67</v>
      </c>
      <c r="D12" s="47">
        <f>1481+24+4</f>
        <v>1509</v>
      </c>
      <c r="E12" s="48">
        <v>2</v>
      </c>
      <c r="F12" s="47">
        <v>27</v>
      </c>
      <c r="G12" s="47">
        <v>694</v>
      </c>
      <c r="H12" s="48">
        <v>3</v>
      </c>
      <c r="I12" s="47">
        <v>61</v>
      </c>
      <c r="J12" s="47">
        <v>1435</v>
      </c>
    </row>
    <row r="13" spans="1:11" ht="12.75" customHeight="1" x14ac:dyDescent="0.2">
      <c r="A13" s="1" t="s">
        <v>15</v>
      </c>
      <c r="B13" s="7">
        <f t="shared" ref="B13:J13" si="0">SUM(B8:B12)</f>
        <v>20</v>
      </c>
      <c r="C13" s="8">
        <f t="shared" si="0"/>
        <v>307</v>
      </c>
      <c r="D13" s="6">
        <f t="shared" si="0"/>
        <v>6791</v>
      </c>
      <c r="E13" s="7">
        <f t="shared" si="0"/>
        <v>6</v>
      </c>
      <c r="F13" s="6">
        <f t="shared" si="0"/>
        <v>79</v>
      </c>
      <c r="G13" s="6">
        <f t="shared" si="0"/>
        <v>2004</v>
      </c>
      <c r="H13" s="7">
        <f t="shared" si="0"/>
        <v>10</v>
      </c>
      <c r="I13" s="6">
        <f t="shared" si="0"/>
        <v>208</v>
      </c>
      <c r="J13" s="6">
        <f t="shared" si="0"/>
        <v>4577</v>
      </c>
      <c r="K13" s="40"/>
    </row>
    <row r="14" spans="1:11" ht="12.75" customHeight="1" x14ac:dyDescent="0.2">
      <c r="A14" s="39"/>
      <c r="B14" s="40"/>
      <c r="C14" s="47"/>
      <c r="D14" s="47"/>
      <c r="E14" s="48"/>
      <c r="F14" s="47"/>
      <c r="G14" s="47"/>
      <c r="H14" s="48"/>
      <c r="I14" s="47"/>
      <c r="J14" s="47"/>
    </row>
    <row r="15" spans="1:11" ht="12.75" customHeight="1" x14ac:dyDescent="0.2">
      <c r="A15" s="43" t="s">
        <v>16</v>
      </c>
      <c r="B15" s="40">
        <v>8</v>
      </c>
      <c r="C15" s="47">
        <f>8+14+1+7+28+22+16+26+20</f>
        <v>142</v>
      </c>
      <c r="D15" s="47">
        <f>3542+5+144-431</f>
        <v>3260</v>
      </c>
      <c r="E15" s="48">
        <v>2</v>
      </c>
      <c r="F15" s="47">
        <v>32</v>
      </c>
      <c r="G15" s="47">
        <v>885</v>
      </c>
      <c r="H15" s="48">
        <v>3</v>
      </c>
      <c r="I15" s="47">
        <v>60</v>
      </c>
      <c r="J15" s="47">
        <v>1426</v>
      </c>
    </row>
    <row r="16" spans="1:11" ht="12.75" customHeight="1" x14ac:dyDescent="0.2">
      <c r="A16" s="43" t="s">
        <v>17</v>
      </c>
      <c r="B16" s="40">
        <v>1</v>
      </c>
      <c r="C16" s="47">
        <v>11</v>
      </c>
      <c r="D16" s="47">
        <v>237</v>
      </c>
      <c r="E16" s="48">
        <v>0</v>
      </c>
      <c r="F16" s="47">
        <v>0</v>
      </c>
      <c r="G16" s="47"/>
      <c r="H16" s="48">
        <v>0</v>
      </c>
      <c r="I16" s="47">
        <v>0</v>
      </c>
      <c r="J16" s="47">
        <v>0</v>
      </c>
    </row>
    <row r="17" spans="1:10" ht="12.75" customHeight="1" x14ac:dyDescent="0.2">
      <c r="A17" s="43" t="s">
        <v>18</v>
      </c>
      <c r="B17" s="40">
        <v>2</v>
      </c>
      <c r="C17" s="47">
        <v>17</v>
      </c>
      <c r="D17" s="47">
        <v>381</v>
      </c>
      <c r="E17" s="48">
        <v>0</v>
      </c>
      <c r="F17" s="47">
        <v>0</v>
      </c>
      <c r="G17" s="47"/>
      <c r="H17" s="48">
        <v>0</v>
      </c>
      <c r="I17" s="47">
        <v>0</v>
      </c>
      <c r="J17" s="47">
        <v>0</v>
      </c>
    </row>
    <row r="18" spans="1:10" ht="12.75" customHeight="1" x14ac:dyDescent="0.2">
      <c r="A18" s="43" t="s">
        <v>19</v>
      </c>
      <c r="B18" s="40">
        <v>2</v>
      </c>
      <c r="C18" s="47">
        <v>32</v>
      </c>
      <c r="D18" s="47">
        <v>758</v>
      </c>
      <c r="E18" s="48">
        <v>1</v>
      </c>
      <c r="F18" s="47">
        <v>15</v>
      </c>
      <c r="G18" s="47">
        <v>398</v>
      </c>
      <c r="H18" s="48">
        <v>1</v>
      </c>
      <c r="I18" s="47">
        <v>25</v>
      </c>
      <c r="J18" s="47">
        <v>599</v>
      </c>
    </row>
    <row r="19" spans="1:10" ht="12.75" customHeight="1" x14ac:dyDescent="0.2">
      <c r="A19" s="43" t="s">
        <v>20</v>
      </c>
      <c r="B19" s="40">
        <v>4</v>
      </c>
      <c r="C19" s="47">
        <v>55</v>
      </c>
      <c r="D19" s="47">
        <f>1285+12</f>
        <v>1297</v>
      </c>
      <c r="E19" s="48">
        <v>1</v>
      </c>
      <c r="F19" s="47">
        <v>12</v>
      </c>
      <c r="G19" s="47">
        <v>344</v>
      </c>
      <c r="H19" s="48">
        <v>2</v>
      </c>
      <c r="I19" s="47">
        <v>46</v>
      </c>
      <c r="J19" s="47">
        <v>1085</v>
      </c>
    </row>
    <row r="20" spans="1:10" ht="12.75" customHeight="1" x14ac:dyDescent="0.2">
      <c r="A20" s="43" t="s">
        <v>21</v>
      </c>
      <c r="B20" s="40">
        <v>2</v>
      </c>
      <c r="C20" s="47">
        <f>19+6</f>
        <v>25</v>
      </c>
      <c r="D20" s="47">
        <f>434+136</f>
        <v>570</v>
      </c>
      <c r="E20" s="48">
        <v>0</v>
      </c>
      <c r="F20" s="47">
        <v>0</v>
      </c>
      <c r="G20" s="47"/>
      <c r="H20" s="48">
        <v>0</v>
      </c>
      <c r="I20" s="47">
        <v>0</v>
      </c>
      <c r="J20" s="47">
        <v>0</v>
      </c>
    </row>
    <row r="21" spans="1:10" ht="12.75" customHeight="1" x14ac:dyDescent="0.2">
      <c r="A21" s="43" t="s">
        <v>22</v>
      </c>
      <c r="B21" s="40">
        <v>3</v>
      </c>
      <c r="C21" s="47">
        <v>48</v>
      </c>
      <c r="D21" s="47">
        <v>1064</v>
      </c>
      <c r="E21" s="48">
        <v>1</v>
      </c>
      <c r="F21" s="47">
        <v>12</v>
      </c>
      <c r="G21" s="47">
        <v>306</v>
      </c>
      <c r="H21" s="48">
        <v>1</v>
      </c>
      <c r="I21" s="47">
        <v>29</v>
      </c>
      <c r="J21" s="47">
        <v>685</v>
      </c>
    </row>
    <row r="22" spans="1:10" ht="12.75" customHeight="1" x14ac:dyDescent="0.2">
      <c r="A22" s="43" t="s">
        <v>23</v>
      </c>
      <c r="B22" s="40">
        <v>6</v>
      </c>
      <c r="C22" s="47">
        <v>70</v>
      </c>
      <c r="D22" s="47">
        <f>1599+7</f>
        <v>1606</v>
      </c>
      <c r="E22" s="48">
        <v>2</v>
      </c>
      <c r="F22" s="47">
        <v>27</v>
      </c>
      <c r="G22" s="47">
        <f>291+384</f>
        <v>675</v>
      </c>
      <c r="H22" s="48">
        <v>2</v>
      </c>
      <c r="I22" s="47">
        <v>38</v>
      </c>
      <c r="J22" s="47">
        <f>467+374</f>
        <v>841</v>
      </c>
    </row>
    <row r="23" spans="1:10" ht="12.75" customHeight="1" x14ac:dyDescent="0.2">
      <c r="A23" s="43" t="s">
        <v>24</v>
      </c>
      <c r="B23" s="40">
        <v>1</v>
      </c>
      <c r="C23" s="47">
        <v>20</v>
      </c>
      <c r="D23" s="47">
        <v>431</v>
      </c>
      <c r="E23" s="48">
        <v>0</v>
      </c>
      <c r="F23" s="47">
        <v>0</v>
      </c>
      <c r="G23" s="47">
        <v>0</v>
      </c>
      <c r="H23" s="48">
        <v>0</v>
      </c>
      <c r="I23" s="47">
        <v>0</v>
      </c>
      <c r="J23" s="47">
        <v>0</v>
      </c>
    </row>
    <row r="24" spans="1:10" ht="12.75" customHeight="1" x14ac:dyDescent="0.2">
      <c r="A24" s="43" t="s">
        <v>25</v>
      </c>
      <c r="B24" s="40">
        <v>2</v>
      </c>
      <c r="C24" s="47">
        <f>8+6</f>
        <v>14</v>
      </c>
      <c r="D24" s="47">
        <f>185+113</f>
        <v>298</v>
      </c>
      <c r="E24" s="48">
        <v>0</v>
      </c>
      <c r="F24" s="47">
        <v>0</v>
      </c>
      <c r="G24" s="47">
        <v>0</v>
      </c>
      <c r="H24" s="48">
        <v>0</v>
      </c>
      <c r="I24" s="47">
        <v>0</v>
      </c>
      <c r="J24" s="47">
        <v>0</v>
      </c>
    </row>
    <row r="25" spans="1:10" ht="12.75" customHeight="1" x14ac:dyDescent="0.2">
      <c r="A25" s="43" t="s">
        <v>26</v>
      </c>
      <c r="B25" s="40">
        <v>1</v>
      </c>
      <c r="C25" s="47">
        <v>23</v>
      </c>
      <c r="D25" s="47">
        <v>503</v>
      </c>
      <c r="E25" s="48">
        <v>0</v>
      </c>
      <c r="F25" s="47">
        <v>0</v>
      </c>
      <c r="G25" s="47">
        <v>0</v>
      </c>
      <c r="H25" s="48">
        <v>1</v>
      </c>
      <c r="I25" s="47">
        <v>21</v>
      </c>
      <c r="J25" s="47">
        <v>472</v>
      </c>
    </row>
    <row r="26" spans="1:10" ht="12.75" customHeight="1" x14ac:dyDescent="0.2">
      <c r="A26" s="43" t="s">
        <v>27</v>
      </c>
      <c r="B26" s="40">
        <v>3</v>
      </c>
      <c r="C26" s="47">
        <v>51</v>
      </c>
      <c r="D26" s="47">
        <v>1139</v>
      </c>
      <c r="E26" s="48">
        <v>1</v>
      </c>
      <c r="F26" s="47">
        <v>13</v>
      </c>
      <c r="G26" s="47">
        <v>370</v>
      </c>
      <c r="H26" s="48">
        <v>1</v>
      </c>
      <c r="I26" s="47">
        <v>33</v>
      </c>
      <c r="J26" s="47">
        <v>823</v>
      </c>
    </row>
    <row r="27" spans="1:10" ht="12.75" customHeight="1" x14ac:dyDescent="0.2">
      <c r="A27" s="43" t="s">
        <v>28</v>
      </c>
      <c r="B27" s="40">
        <v>1</v>
      </c>
      <c r="C27" s="47">
        <v>32</v>
      </c>
      <c r="D27" s="47">
        <v>757</v>
      </c>
      <c r="E27" s="48">
        <v>0</v>
      </c>
      <c r="F27" s="47">
        <v>0</v>
      </c>
      <c r="G27" s="47">
        <v>0</v>
      </c>
      <c r="H27" s="48">
        <v>0</v>
      </c>
      <c r="I27" s="47">
        <v>0</v>
      </c>
      <c r="J27" s="47">
        <v>0</v>
      </c>
    </row>
    <row r="28" spans="1:10" ht="12.75" customHeight="1" x14ac:dyDescent="0.2">
      <c r="A28" s="43" t="s">
        <v>29</v>
      </c>
      <c r="B28" s="40">
        <v>2</v>
      </c>
      <c r="C28" s="47">
        <f>22+12</f>
        <v>34</v>
      </c>
      <c r="D28" s="47">
        <f>489+278</f>
        <v>767</v>
      </c>
      <c r="E28" s="48">
        <v>1</v>
      </c>
      <c r="F28" s="47">
        <v>18</v>
      </c>
      <c r="G28" s="47">
        <v>514</v>
      </c>
      <c r="H28" s="48">
        <v>1</v>
      </c>
      <c r="I28" s="47">
        <v>32</v>
      </c>
      <c r="J28" s="47">
        <v>723</v>
      </c>
    </row>
    <row r="29" spans="1:10" ht="12.75" customHeight="1" x14ac:dyDescent="0.2">
      <c r="A29" s="43" t="s">
        <v>30</v>
      </c>
      <c r="B29" s="40">
        <v>5</v>
      </c>
      <c r="C29" s="47">
        <v>82</v>
      </c>
      <c r="D29" s="47">
        <f>1878-140</f>
        <v>1738</v>
      </c>
      <c r="E29" s="48">
        <v>1</v>
      </c>
      <c r="F29" s="47">
        <v>21</v>
      </c>
      <c r="G29" s="47">
        <v>596</v>
      </c>
      <c r="H29" s="48">
        <v>2</v>
      </c>
      <c r="I29" s="47">
        <v>61</v>
      </c>
      <c r="J29" s="47">
        <v>1473</v>
      </c>
    </row>
    <row r="30" spans="1:10" ht="12.75" customHeight="1" x14ac:dyDescent="0.2">
      <c r="A30" s="43" t="s">
        <v>31</v>
      </c>
      <c r="B30" s="40">
        <v>1</v>
      </c>
      <c r="C30" s="47">
        <v>19</v>
      </c>
      <c r="D30" s="47">
        <v>411</v>
      </c>
      <c r="E30" s="48">
        <v>0</v>
      </c>
      <c r="F30" s="47">
        <v>0</v>
      </c>
      <c r="G30" s="47">
        <v>0</v>
      </c>
      <c r="H30" s="48">
        <v>0</v>
      </c>
      <c r="I30" s="47">
        <v>0</v>
      </c>
      <c r="J30" s="47">
        <v>0</v>
      </c>
    </row>
    <row r="31" spans="1:10" ht="12.75" customHeight="1" x14ac:dyDescent="0.2">
      <c r="A31" s="43" t="s">
        <v>32</v>
      </c>
      <c r="B31" s="40">
        <v>5</v>
      </c>
      <c r="C31" s="47">
        <v>80</v>
      </c>
      <c r="D31" s="47">
        <v>1768</v>
      </c>
      <c r="E31" s="48">
        <v>1</v>
      </c>
      <c r="F31" s="47">
        <v>18</v>
      </c>
      <c r="G31" s="47">
        <v>482</v>
      </c>
      <c r="H31" s="48">
        <v>1</v>
      </c>
      <c r="I31" s="47">
        <v>28</v>
      </c>
      <c r="J31" s="47">
        <v>714</v>
      </c>
    </row>
    <row r="32" spans="1:10" ht="12.75" customHeight="1" x14ac:dyDescent="0.2">
      <c r="A32" s="43" t="s">
        <v>33</v>
      </c>
      <c r="B32" s="40">
        <v>6</v>
      </c>
      <c r="C32" s="47">
        <v>83</v>
      </c>
      <c r="D32" s="47">
        <v>1900</v>
      </c>
      <c r="E32" s="48">
        <v>2</v>
      </c>
      <c r="F32" s="47">
        <v>31</v>
      </c>
      <c r="G32" s="47">
        <v>783</v>
      </c>
      <c r="H32" s="48">
        <v>1</v>
      </c>
      <c r="I32" s="47">
        <v>29</v>
      </c>
      <c r="J32" s="47">
        <v>693</v>
      </c>
    </row>
    <row r="33" spans="1:10" ht="12.75" customHeight="1" x14ac:dyDescent="0.2">
      <c r="A33" s="2" t="s">
        <v>34</v>
      </c>
      <c r="B33" s="48">
        <f t="shared" ref="B33:J33" si="1">SUM(B15:B32)</f>
        <v>55</v>
      </c>
      <c r="C33" s="41">
        <f t="shared" si="1"/>
        <v>838</v>
      </c>
      <c r="D33" s="41">
        <f t="shared" si="1"/>
        <v>18885</v>
      </c>
      <c r="E33" s="48">
        <f t="shared" si="1"/>
        <v>13</v>
      </c>
      <c r="F33" s="41">
        <f t="shared" si="1"/>
        <v>199</v>
      </c>
      <c r="G33" s="41">
        <f t="shared" si="1"/>
        <v>5353</v>
      </c>
      <c r="H33" s="48">
        <f t="shared" si="1"/>
        <v>16</v>
      </c>
      <c r="I33" s="41">
        <f t="shared" si="1"/>
        <v>402</v>
      </c>
      <c r="J33" s="41">
        <f t="shared" si="1"/>
        <v>9534</v>
      </c>
    </row>
    <row r="34" spans="1:10" ht="12.75" customHeight="1" x14ac:dyDescent="0.2">
      <c r="A34" s="1"/>
      <c r="B34" s="40"/>
      <c r="C34" s="40"/>
      <c r="D34" s="40"/>
      <c r="E34" s="40"/>
      <c r="F34" s="47"/>
      <c r="G34" s="47"/>
      <c r="H34" s="48"/>
      <c r="I34" s="47"/>
      <c r="J34" s="47"/>
    </row>
    <row r="35" spans="1:10" ht="12.75" customHeight="1" x14ac:dyDescent="0.2">
      <c r="A35" s="1" t="s">
        <v>35</v>
      </c>
      <c r="B35" s="5">
        <f>B13+B33</f>
        <v>75</v>
      </c>
      <c r="C35" s="6">
        <f>C33+C13</f>
        <v>1145</v>
      </c>
      <c r="D35" s="6">
        <f>D33+D13</f>
        <v>25676</v>
      </c>
      <c r="E35" s="5">
        <f>E13+E33</f>
        <v>19</v>
      </c>
      <c r="F35" s="6">
        <f>F33+F13</f>
        <v>278</v>
      </c>
      <c r="G35" s="6">
        <f>G33+G13</f>
        <v>7357</v>
      </c>
      <c r="H35" s="5">
        <f>H13+H33</f>
        <v>26</v>
      </c>
      <c r="I35" s="6">
        <f>I33+I13</f>
        <v>610</v>
      </c>
      <c r="J35" s="6">
        <f>J33+J13</f>
        <v>14111</v>
      </c>
    </row>
    <row r="62" spans="1:10" ht="12.75" customHeight="1" x14ac:dyDescent="0.25">
      <c r="A62" s="44"/>
      <c r="B62" s="3"/>
      <c r="C62" s="3"/>
      <c r="D62" s="3"/>
      <c r="E62" s="3"/>
      <c r="F62" s="3"/>
      <c r="G62" s="3"/>
      <c r="H62" s="3"/>
      <c r="I62" s="3"/>
      <c r="J62" s="3"/>
    </row>
    <row r="63" spans="1:10" ht="12.75" customHeight="1" x14ac:dyDescent="0.25">
      <c r="B63" s="3"/>
      <c r="C63" s="3"/>
      <c r="D63" s="3"/>
      <c r="E63" s="3"/>
      <c r="F63" s="3"/>
      <c r="G63" s="3"/>
      <c r="H63" s="3"/>
      <c r="I63" s="3"/>
    </row>
    <row r="65" ht="10.199999999999999" x14ac:dyDescent="0.2"/>
  </sheetData>
  <phoneticPr fontId="0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workbookViewId="0">
      <selection activeCell="A7" sqref="A7:IV7"/>
    </sheetView>
  </sheetViews>
  <sheetFormatPr baseColWidth="10" defaultColWidth="12" defaultRowHeight="12.75" customHeight="1" x14ac:dyDescent="0.2"/>
  <cols>
    <col min="1" max="1" width="18.7109375" style="26" customWidth="1"/>
    <col min="2" max="10" width="10.42578125" style="26" customWidth="1"/>
    <col min="11" max="16384" width="12" style="26"/>
  </cols>
  <sheetData>
    <row r="1" spans="1:11" ht="12.75" customHeight="1" x14ac:dyDescent="0.25">
      <c r="A1" s="4" t="s">
        <v>40</v>
      </c>
      <c r="B1" s="25"/>
      <c r="C1" s="25"/>
      <c r="D1" s="25"/>
      <c r="E1" s="25"/>
      <c r="F1" s="25"/>
      <c r="G1" s="25"/>
      <c r="H1" s="25"/>
      <c r="I1" s="25"/>
      <c r="J1" s="25"/>
    </row>
    <row r="3" spans="1:11" ht="12.75" customHeight="1" x14ac:dyDescent="0.25">
      <c r="A3" s="45" t="s">
        <v>41</v>
      </c>
      <c r="B3" s="25"/>
      <c r="C3" s="25"/>
      <c r="D3" s="25"/>
      <c r="E3" s="25"/>
      <c r="F3" s="25"/>
      <c r="G3" s="25"/>
      <c r="H3" s="25"/>
      <c r="I3" s="25"/>
      <c r="J3" s="25"/>
    </row>
    <row r="4" spans="1:11" ht="12.75" customHeight="1" x14ac:dyDescent="0.25">
      <c r="A4" s="28"/>
    </row>
    <row r="5" spans="1:11" ht="12.75" customHeight="1" x14ac:dyDescent="0.2">
      <c r="A5" s="29"/>
      <c r="B5" s="30" t="s">
        <v>2</v>
      </c>
      <c r="C5" s="31"/>
      <c r="D5" s="32"/>
      <c r="E5" s="30" t="s">
        <v>3</v>
      </c>
      <c r="F5" s="31"/>
      <c r="G5" s="32"/>
      <c r="H5" s="31" t="s">
        <v>4</v>
      </c>
      <c r="I5" s="31"/>
      <c r="J5" s="31"/>
    </row>
    <row r="6" spans="1:11" ht="37.5" customHeight="1" x14ac:dyDescent="0.2">
      <c r="A6" s="46" t="s">
        <v>5</v>
      </c>
      <c r="B6" s="34" t="s">
        <v>6</v>
      </c>
      <c r="C6" s="34" t="s">
        <v>7</v>
      </c>
      <c r="D6" s="35" t="s">
        <v>8</v>
      </c>
      <c r="E6" s="34" t="s">
        <v>6</v>
      </c>
      <c r="F6" s="34" t="s">
        <v>7</v>
      </c>
      <c r="G6" s="35" t="s">
        <v>8</v>
      </c>
      <c r="H6" s="34" t="s">
        <v>6</v>
      </c>
      <c r="I6" s="34" t="s">
        <v>9</v>
      </c>
      <c r="J6" s="36" t="s">
        <v>8</v>
      </c>
    </row>
    <row r="7" spans="1:11" ht="12.75" customHeight="1" x14ac:dyDescent="0.2">
      <c r="A7" s="37"/>
      <c r="H7" s="38"/>
      <c r="I7" s="38"/>
      <c r="J7" s="38"/>
    </row>
    <row r="8" spans="1:11" ht="12.75" customHeight="1" x14ac:dyDescent="0.2">
      <c r="A8" s="39" t="s">
        <v>10</v>
      </c>
      <c r="B8" s="40">
        <v>1</v>
      </c>
      <c r="C8" s="47">
        <v>15</v>
      </c>
      <c r="D8" s="47">
        <v>305</v>
      </c>
      <c r="E8" s="48">
        <v>1</v>
      </c>
      <c r="F8" s="47">
        <v>12</v>
      </c>
      <c r="G8" s="47">
        <v>299</v>
      </c>
      <c r="H8" s="48">
        <v>1</v>
      </c>
      <c r="I8" s="47">
        <v>27</v>
      </c>
      <c r="J8" s="47">
        <v>588</v>
      </c>
    </row>
    <row r="9" spans="1:11" ht="12.75" customHeight="1" x14ac:dyDescent="0.2">
      <c r="A9" s="39" t="s">
        <v>11</v>
      </c>
      <c r="B9" s="40">
        <v>4</v>
      </c>
      <c r="C9" s="47">
        <v>52</v>
      </c>
      <c r="D9" s="47">
        <v>1168</v>
      </c>
      <c r="E9" s="49">
        <v>0</v>
      </c>
      <c r="F9" s="47">
        <v>0</v>
      </c>
      <c r="G9" s="47">
        <v>0</v>
      </c>
      <c r="H9" s="48">
        <v>2</v>
      </c>
      <c r="I9" s="47">
        <v>37</v>
      </c>
      <c r="J9" s="47">
        <v>839</v>
      </c>
    </row>
    <row r="10" spans="1:11" ht="12.75" customHeight="1" x14ac:dyDescent="0.2">
      <c r="A10" s="39" t="s">
        <v>12</v>
      </c>
      <c r="B10" s="40">
        <v>6</v>
      </c>
      <c r="C10" s="47">
        <v>96</v>
      </c>
      <c r="D10" s="47">
        <v>2141</v>
      </c>
      <c r="E10" s="48">
        <v>2</v>
      </c>
      <c r="F10" s="47">
        <v>24</v>
      </c>
      <c r="G10" s="47">
        <v>581</v>
      </c>
      <c r="H10" s="48">
        <v>2</v>
      </c>
      <c r="I10" s="47">
        <v>42</v>
      </c>
      <c r="J10" s="47">
        <v>833</v>
      </c>
    </row>
    <row r="11" spans="1:11" ht="12.75" customHeight="1" x14ac:dyDescent="0.2">
      <c r="A11" s="39" t="s">
        <v>13</v>
      </c>
      <c r="B11" s="40">
        <v>5</v>
      </c>
      <c r="C11" s="47">
        <v>79</v>
      </c>
      <c r="D11" s="47">
        <v>1685</v>
      </c>
      <c r="E11" s="48">
        <v>1</v>
      </c>
      <c r="F11" s="47">
        <v>16</v>
      </c>
      <c r="G11" s="47">
        <v>383</v>
      </c>
      <c r="H11" s="48">
        <v>2</v>
      </c>
      <c r="I11" s="47">
        <v>39</v>
      </c>
      <c r="J11" s="47">
        <v>867</v>
      </c>
    </row>
    <row r="12" spans="1:11" ht="12.75" customHeight="1" x14ac:dyDescent="0.2">
      <c r="A12" s="39" t="s">
        <v>14</v>
      </c>
      <c r="B12" s="40">
        <v>4</v>
      </c>
      <c r="C12" s="47">
        <v>69</v>
      </c>
      <c r="D12" s="47">
        <v>1564</v>
      </c>
      <c r="E12" s="48">
        <v>2</v>
      </c>
      <c r="F12" s="47">
        <v>25</v>
      </c>
      <c r="G12" s="47">
        <v>672</v>
      </c>
      <c r="H12" s="48">
        <v>3</v>
      </c>
      <c r="I12" s="47">
        <v>62</v>
      </c>
      <c r="J12" s="47">
        <v>1392</v>
      </c>
    </row>
    <row r="13" spans="1:11" ht="12.75" customHeight="1" x14ac:dyDescent="0.2">
      <c r="A13" s="1" t="s">
        <v>15</v>
      </c>
      <c r="B13" s="40">
        <f t="shared" ref="B13:J13" si="0">SUM(B8:B12)</f>
        <v>20</v>
      </c>
      <c r="C13" s="41">
        <f t="shared" si="0"/>
        <v>311</v>
      </c>
      <c r="D13" s="41">
        <f t="shared" si="0"/>
        <v>6863</v>
      </c>
      <c r="E13" s="40">
        <f t="shared" si="0"/>
        <v>6</v>
      </c>
      <c r="F13" s="41">
        <f t="shared" si="0"/>
        <v>77</v>
      </c>
      <c r="G13" s="41">
        <f t="shared" si="0"/>
        <v>1935</v>
      </c>
      <c r="H13" s="40">
        <f t="shared" si="0"/>
        <v>10</v>
      </c>
      <c r="I13" s="41">
        <f t="shared" si="0"/>
        <v>207</v>
      </c>
      <c r="J13" s="41">
        <f t="shared" si="0"/>
        <v>4519</v>
      </c>
      <c r="K13" s="40"/>
    </row>
    <row r="14" spans="1:11" ht="12.75" customHeight="1" x14ac:dyDescent="0.2">
      <c r="A14" s="39"/>
      <c r="B14" s="40"/>
      <c r="C14" s="47"/>
      <c r="D14" s="47"/>
      <c r="E14" s="48"/>
      <c r="F14" s="47"/>
      <c r="G14" s="47"/>
      <c r="H14" s="48"/>
      <c r="I14" s="47"/>
      <c r="J14" s="47"/>
    </row>
    <row r="15" spans="1:11" ht="12.75" customHeight="1" x14ac:dyDescent="0.2">
      <c r="A15" s="43" t="s">
        <v>16</v>
      </c>
      <c r="B15" s="40">
        <v>8</v>
      </c>
      <c r="C15" s="47">
        <v>145</v>
      </c>
      <c r="D15" s="47">
        <v>3298</v>
      </c>
      <c r="E15" s="48">
        <v>2</v>
      </c>
      <c r="F15" s="47">
        <v>33</v>
      </c>
      <c r="G15" s="47">
        <v>887</v>
      </c>
      <c r="H15" s="48">
        <v>3</v>
      </c>
      <c r="I15" s="47">
        <v>60</v>
      </c>
      <c r="J15" s="47">
        <v>1413</v>
      </c>
    </row>
    <row r="16" spans="1:11" ht="12.75" customHeight="1" x14ac:dyDescent="0.2">
      <c r="A16" s="43" t="s">
        <v>17</v>
      </c>
      <c r="B16" s="40">
        <v>1</v>
      </c>
      <c r="C16" s="47">
        <v>11</v>
      </c>
      <c r="D16" s="47">
        <v>240</v>
      </c>
      <c r="E16" s="48">
        <v>0</v>
      </c>
      <c r="F16" s="47">
        <v>0</v>
      </c>
      <c r="G16" s="47">
        <v>0</v>
      </c>
      <c r="H16" s="48">
        <v>0</v>
      </c>
      <c r="I16" s="47">
        <v>0</v>
      </c>
      <c r="J16" s="47">
        <v>0</v>
      </c>
    </row>
    <row r="17" spans="1:10" ht="12.75" customHeight="1" x14ac:dyDescent="0.2">
      <c r="A17" s="43" t="s">
        <v>18</v>
      </c>
      <c r="B17" s="40">
        <v>2</v>
      </c>
      <c r="C17" s="47">
        <v>17</v>
      </c>
      <c r="D17" s="47">
        <v>387</v>
      </c>
      <c r="E17" s="48">
        <v>0</v>
      </c>
      <c r="F17" s="47">
        <v>0</v>
      </c>
      <c r="G17" s="47">
        <v>0</v>
      </c>
      <c r="H17" s="48">
        <v>0</v>
      </c>
      <c r="I17" s="47">
        <v>0</v>
      </c>
      <c r="J17" s="47">
        <v>0</v>
      </c>
    </row>
    <row r="18" spans="1:10" ht="12.75" customHeight="1" x14ac:dyDescent="0.2">
      <c r="A18" s="43" t="s">
        <v>19</v>
      </c>
      <c r="B18" s="40">
        <v>2</v>
      </c>
      <c r="C18" s="47">
        <v>33</v>
      </c>
      <c r="D18" s="47">
        <v>745</v>
      </c>
      <c r="E18" s="48">
        <v>1</v>
      </c>
      <c r="F18" s="47">
        <v>14</v>
      </c>
      <c r="G18" s="47">
        <v>380</v>
      </c>
      <c r="H18" s="48">
        <v>1</v>
      </c>
      <c r="I18" s="47">
        <v>24</v>
      </c>
      <c r="J18" s="47">
        <v>564</v>
      </c>
    </row>
    <row r="19" spans="1:10" ht="12.75" customHeight="1" x14ac:dyDescent="0.2">
      <c r="A19" s="43" t="s">
        <v>20</v>
      </c>
      <c r="B19" s="40">
        <v>4</v>
      </c>
      <c r="C19" s="47">
        <v>56</v>
      </c>
      <c r="D19" s="47">
        <v>1325</v>
      </c>
      <c r="E19" s="48">
        <v>1</v>
      </c>
      <c r="F19" s="47">
        <v>12</v>
      </c>
      <c r="G19" s="47">
        <v>326</v>
      </c>
      <c r="H19" s="48">
        <v>2</v>
      </c>
      <c r="I19" s="47">
        <v>44</v>
      </c>
      <c r="J19" s="47">
        <v>1062</v>
      </c>
    </row>
    <row r="20" spans="1:10" ht="12.75" customHeight="1" x14ac:dyDescent="0.2">
      <c r="A20" s="43" t="s">
        <v>21</v>
      </c>
      <c r="B20" s="40">
        <v>2</v>
      </c>
      <c r="C20" s="47">
        <v>27</v>
      </c>
      <c r="D20" s="47">
        <v>580</v>
      </c>
      <c r="E20" s="48">
        <v>0</v>
      </c>
      <c r="F20" s="47">
        <v>0</v>
      </c>
      <c r="G20" s="47">
        <v>0</v>
      </c>
      <c r="H20" s="48">
        <v>0</v>
      </c>
      <c r="I20" s="47">
        <v>0</v>
      </c>
      <c r="J20" s="47">
        <v>0</v>
      </c>
    </row>
    <row r="21" spans="1:10" ht="12.75" customHeight="1" x14ac:dyDescent="0.2">
      <c r="A21" s="43" t="s">
        <v>22</v>
      </c>
      <c r="B21" s="40">
        <v>3</v>
      </c>
      <c r="C21" s="47">
        <v>50</v>
      </c>
      <c r="D21" s="47">
        <v>1062</v>
      </c>
      <c r="E21" s="48">
        <v>1</v>
      </c>
      <c r="F21" s="47">
        <v>12</v>
      </c>
      <c r="G21" s="47">
        <v>292</v>
      </c>
      <c r="H21" s="48">
        <v>1</v>
      </c>
      <c r="I21" s="47">
        <v>29</v>
      </c>
      <c r="J21" s="47">
        <v>730</v>
      </c>
    </row>
    <row r="22" spans="1:10" ht="12.75" customHeight="1" x14ac:dyDescent="0.2">
      <c r="A22" s="43" t="s">
        <v>23</v>
      </c>
      <c r="B22" s="40">
        <v>6</v>
      </c>
      <c r="C22" s="47">
        <v>74</v>
      </c>
      <c r="D22" s="47">
        <v>1668</v>
      </c>
      <c r="E22" s="48">
        <v>2</v>
      </c>
      <c r="F22" s="47">
        <f>12+14</f>
        <v>26</v>
      </c>
      <c r="G22" s="47">
        <f>298+360</f>
        <v>658</v>
      </c>
      <c r="H22" s="48">
        <v>2</v>
      </c>
      <c r="I22" s="47">
        <v>39</v>
      </c>
      <c r="J22" s="47">
        <f>486+390</f>
        <v>876</v>
      </c>
    </row>
    <row r="23" spans="1:10" ht="12.75" customHeight="1" x14ac:dyDescent="0.2">
      <c r="A23" s="43" t="s">
        <v>24</v>
      </c>
      <c r="B23" s="40">
        <v>1</v>
      </c>
      <c r="C23" s="47">
        <v>21</v>
      </c>
      <c r="D23" s="47">
        <v>462</v>
      </c>
      <c r="E23" s="48">
        <v>0</v>
      </c>
      <c r="F23" s="47">
        <v>0</v>
      </c>
      <c r="G23" s="47">
        <v>0</v>
      </c>
      <c r="H23" s="48">
        <v>0</v>
      </c>
      <c r="I23" s="47">
        <v>0</v>
      </c>
      <c r="J23" s="47">
        <v>0</v>
      </c>
    </row>
    <row r="24" spans="1:10" ht="12.75" customHeight="1" x14ac:dyDescent="0.2">
      <c r="A24" s="43" t="s">
        <v>25</v>
      </c>
      <c r="B24" s="40">
        <v>2</v>
      </c>
      <c r="C24" s="47">
        <f>8+5</f>
        <v>13</v>
      </c>
      <c r="D24" s="47">
        <f>175+107</f>
        <v>282</v>
      </c>
      <c r="E24" s="48">
        <v>0</v>
      </c>
      <c r="F24" s="47">
        <v>0</v>
      </c>
      <c r="G24" s="47">
        <v>0</v>
      </c>
      <c r="H24" s="48">
        <v>0</v>
      </c>
      <c r="I24" s="47">
        <v>0</v>
      </c>
      <c r="J24" s="47">
        <v>0</v>
      </c>
    </row>
    <row r="25" spans="1:10" ht="12.75" customHeight="1" x14ac:dyDescent="0.2">
      <c r="A25" s="43" t="s">
        <v>26</v>
      </c>
      <c r="B25" s="40">
        <v>1</v>
      </c>
      <c r="C25" s="47">
        <v>24</v>
      </c>
      <c r="D25" s="47">
        <v>502</v>
      </c>
      <c r="E25" s="48">
        <v>0</v>
      </c>
      <c r="F25" s="47">
        <v>0</v>
      </c>
      <c r="G25" s="47">
        <v>0</v>
      </c>
      <c r="H25" s="48">
        <v>1</v>
      </c>
      <c r="I25" s="47">
        <v>20</v>
      </c>
      <c r="J25" s="47">
        <v>469</v>
      </c>
    </row>
    <row r="26" spans="1:10" ht="12.75" customHeight="1" x14ac:dyDescent="0.2">
      <c r="A26" s="43" t="s">
        <v>27</v>
      </c>
      <c r="B26" s="40">
        <v>3</v>
      </c>
      <c r="C26" s="47">
        <v>49</v>
      </c>
      <c r="D26" s="47">
        <v>1101</v>
      </c>
      <c r="E26" s="48">
        <v>1</v>
      </c>
      <c r="F26" s="47">
        <v>12</v>
      </c>
      <c r="G26" s="47">
        <v>337</v>
      </c>
      <c r="H26" s="48">
        <v>1</v>
      </c>
      <c r="I26" s="47">
        <v>34</v>
      </c>
      <c r="J26" s="47">
        <v>843</v>
      </c>
    </row>
    <row r="27" spans="1:10" ht="12.75" customHeight="1" x14ac:dyDescent="0.2">
      <c r="A27" s="43" t="s">
        <v>28</v>
      </c>
      <c r="B27" s="40">
        <v>1</v>
      </c>
      <c r="C27" s="47">
        <v>32</v>
      </c>
      <c r="D27" s="47">
        <v>755</v>
      </c>
      <c r="E27" s="48">
        <v>0</v>
      </c>
      <c r="F27" s="47">
        <v>0</v>
      </c>
      <c r="G27" s="47">
        <v>0</v>
      </c>
      <c r="H27" s="48">
        <v>0</v>
      </c>
      <c r="I27" s="47">
        <v>0</v>
      </c>
      <c r="J27" s="47">
        <v>0</v>
      </c>
    </row>
    <row r="28" spans="1:10" ht="12.75" customHeight="1" x14ac:dyDescent="0.2">
      <c r="A28" s="43" t="s">
        <v>29</v>
      </c>
      <c r="B28" s="40">
        <v>2</v>
      </c>
      <c r="C28" s="47">
        <f>22+12</f>
        <v>34</v>
      </c>
      <c r="D28" s="47">
        <f>490+296</f>
        <v>786</v>
      </c>
      <c r="E28" s="48">
        <v>1</v>
      </c>
      <c r="F28" s="47">
        <v>18</v>
      </c>
      <c r="G28" s="47">
        <v>495</v>
      </c>
      <c r="H28" s="48">
        <v>1</v>
      </c>
      <c r="I28" s="47">
        <v>31</v>
      </c>
      <c r="J28" s="47">
        <v>721</v>
      </c>
    </row>
    <row r="29" spans="1:10" ht="12.75" customHeight="1" x14ac:dyDescent="0.2">
      <c r="A29" s="43" t="s">
        <v>30</v>
      </c>
      <c r="B29" s="40">
        <v>5</v>
      </c>
      <c r="C29" s="47">
        <v>80</v>
      </c>
      <c r="D29" s="47">
        <f>1874-140</f>
        <v>1734</v>
      </c>
      <c r="E29" s="48">
        <v>1</v>
      </c>
      <c r="F29" s="47">
        <v>21</v>
      </c>
      <c r="G29" s="47">
        <v>577</v>
      </c>
      <c r="H29" s="48">
        <v>2</v>
      </c>
      <c r="I29" s="47">
        <v>61</v>
      </c>
      <c r="J29" s="47">
        <v>1505</v>
      </c>
    </row>
    <row r="30" spans="1:10" ht="12.75" customHeight="1" x14ac:dyDescent="0.2">
      <c r="A30" s="43" t="s">
        <v>31</v>
      </c>
      <c r="B30" s="40">
        <v>1</v>
      </c>
      <c r="C30" s="47">
        <v>19</v>
      </c>
      <c r="D30" s="47">
        <v>428</v>
      </c>
      <c r="E30" s="48">
        <v>0</v>
      </c>
      <c r="F30" s="47">
        <v>0</v>
      </c>
      <c r="G30" s="47">
        <v>0</v>
      </c>
      <c r="H30" s="48">
        <v>0</v>
      </c>
      <c r="I30" s="47">
        <v>0</v>
      </c>
      <c r="J30" s="47">
        <v>0</v>
      </c>
    </row>
    <row r="31" spans="1:10" ht="12.75" customHeight="1" x14ac:dyDescent="0.2">
      <c r="A31" s="43" t="s">
        <v>32</v>
      </c>
      <c r="B31" s="40">
        <v>5</v>
      </c>
      <c r="C31" s="47">
        <v>77</v>
      </c>
      <c r="D31" s="47">
        <v>1756</v>
      </c>
      <c r="E31" s="48">
        <v>1</v>
      </c>
      <c r="F31" s="47">
        <v>17</v>
      </c>
      <c r="G31" s="47">
        <v>447</v>
      </c>
      <c r="H31" s="48">
        <v>1</v>
      </c>
      <c r="I31" s="47">
        <v>27</v>
      </c>
      <c r="J31" s="47">
        <v>682</v>
      </c>
    </row>
    <row r="32" spans="1:10" ht="12.75" customHeight="1" x14ac:dyDescent="0.2">
      <c r="A32" s="43" t="s">
        <v>33</v>
      </c>
      <c r="B32" s="40">
        <v>6</v>
      </c>
      <c r="C32" s="47">
        <v>84</v>
      </c>
      <c r="D32" s="47">
        <v>1890</v>
      </c>
      <c r="E32" s="48">
        <v>2</v>
      </c>
      <c r="F32" s="47">
        <v>30</v>
      </c>
      <c r="G32" s="47">
        <v>760</v>
      </c>
      <c r="H32" s="48">
        <v>1</v>
      </c>
      <c r="I32" s="47">
        <v>27</v>
      </c>
      <c r="J32" s="47">
        <v>652</v>
      </c>
    </row>
    <row r="33" spans="1:10" ht="12.75" customHeight="1" x14ac:dyDescent="0.2">
      <c r="A33" s="2" t="s">
        <v>34</v>
      </c>
      <c r="B33" s="48">
        <f t="shared" ref="B33:J33" si="1">SUM(B15:B32)</f>
        <v>55</v>
      </c>
      <c r="C33" s="41">
        <f t="shared" si="1"/>
        <v>846</v>
      </c>
      <c r="D33" s="41">
        <f t="shared" si="1"/>
        <v>19001</v>
      </c>
      <c r="E33" s="48">
        <f t="shared" si="1"/>
        <v>13</v>
      </c>
      <c r="F33" s="41">
        <f t="shared" si="1"/>
        <v>195</v>
      </c>
      <c r="G33" s="41">
        <f t="shared" si="1"/>
        <v>5159</v>
      </c>
      <c r="H33" s="48">
        <f t="shared" si="1"/>
        <v>16</v>
      </c>
      <c r="I33" s="41">
        <f t="shared" si="1"/>
        <v>396</v>
      </c>
      <c r="J33" s="41">
        <f t="shared" si="1"/>
        <v>9517</v>
      </c>
    </row>
    <row r="34" spans="1:10" ht="12.75" customHeight="1" x14ac:dyDescent="0.2">
      <c r="A34" s="1"/>
      <c r="B34" s="40"/>
      <c r="C34" s="40"/>
      <c r="D34" s="40"/>
      <c r="E34" s="40"/>
      <c r="F34" s="47"/>
      <c r="G34" s="47"/>
      <c r="H34" s="48"/>
      <c r="I34" s="47"/>
      <c r="J34" s="47"/>
    </row>
    <row r="35" spans="1:10" ht="12.75" customHeight="1" x14ac:dyDescent="0.2">
      <c r="A35" s="1" t="s">
        <v>35</v>
      </c>
      <c r="B35" s="5">
        <f>B13+B33</f>
        <v>75</v>
      </c>
      <c r="C35" s="6">
        <f>C33+C13</f>
        <v>1157</v>
      </c>
      <c r="D35" s="6">
        <f>D33+D13</f>
        <v>25864</v>
      </c>
      <c r="E35" s="5">
        <f>E13+E33</f>
        <v>19</v>
      </c>
      <c r="F35" s="6">
        <f>F33+F13</f>
        <v>272</v>
      </c>
      <c r="G35" s="6">
        <f>G33+G13</f>
        <v>7094</v>
      </c>
      <c r="H35" s="5">
        <f>H13+H33</f>
        <v>26</v>
      </c>
      <c r="I35" s="6">
        <f>I33+I13</f>
        <v>603</v>
      </c>
      <c r="J35" s="6">
        <f>J33+J13</f>
        <v>14036</v>
      </c>
    </row>
    <row r="62" spans="1:10" ht="12.75" customHeight="1" x14ac:dyDescent="0.25">
      <c r="A62" s="44"/>
      <c r="B62" s="3"/>
      <c r="C62" s="3"/>
      <c r="D62" s="3"/>
      <c r="E62" s="3"/>
      <c r="F62" s="3"/>
      <c r="G62" s="3"/>
      <c r="H62" s="3"/>
      <c r="I62" s="3"/>
      <c r="J62" s="3"/>
    </row>
    <row r="63" spans="1:10" ht="12.75" customHeight="1" x14ac:dyDescent="0.25">
      <c r="B63" s="3"/>
      <c r="C63" s="3"/>
      <c r="D63" s="3"/>
      <c r="E63" s="3"/>
      <c r="F63" s="3"/>
      <c r="G63" s="3"/>
      <c r="H63" s="3"/>
      <c r="I63" s="3"/>
    </row>
    <row r="65" ht="10.199999999999999" x14ac:dyDescent="0.2"/>
  </sheetData>
  <phoneticPr fontId="0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workbookViewId="0">
      <pane ySplit="6" topLeftCell="A25" activePane="bottomLeft" state="frozen"/>
      <selection pane="bottomLeft" activeCell="A7" sqref="A7:IV7"/>
    </sheetView>
  </sheetViews>
  <sheetFormatPr baseColWidth="10" defaultColWidth="12" defaultRowHeight="12.75" customHeight="1" x14ac:dyDescent="0.2"/>
  <cols>
    <col min="1" max="1" width="18.7109375" style="26" customWidth="1"/>
    <col min="2" max="10" width="10.42578125" style="26" customWidth="1"/>
    <col min="11" max="16384" width="12" style="26"/>
  </cols>
  <sheetData>
    <row r="1" spans="1:10" ht="12.75" customHeight="1" x14ac:dyDescent="0.25">
      <c r="A1" s="4" t="s">
        <v>40</v>
      </c>
      <c r="B1" s="25"/>
      <c r="C1" s="25"/>
      <c r="D1" s="25"/>
      <c r="E1" s="25"/>
      <c r="F1" s="25"/>
      <c r="G1" s="25"/>
      <c r="H1" s="25"/>
      <c r="I1" s="25"/>
      <c r="J1" s="25"/>
    </row>
    <row r="3" spans="1:10" ht="12.75" customHeight="1" x14ac:dyDescent="0.25">
      <c r="A3" s="45" t="s">
        <v>39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ht="12.75" customHeight="1" x14ac:dyDescent="0.25">
      <c r="A4" s="28"/>
    </row>
    <row r="5" spans="1:10" ht="12.75" customHeight="1" x14ac:dyDescent="0.2">
      <c r="A5" s="29"/>
      <c r="B5" s="30" t="s">
        <v>2</v>
      </c>
      <c r="C5" s="31"/>
      <c r="D5" s="32"/>
      <c r="E5" s="30" t="s">
        <v>3</v>
      </c>
      <c r="F5" s="31"/>
      <c r="G5" s="32"/>
      <c r="H5" s="31" t="s">
        <v>4</v>
      </c>
      <c r="I5" s="31"/>
      <c r="J5" s="31"/>
    </row>
    <row r="6" spans="1:10" ht="37.5" customHeight="1" x14ac:dyDescent="0.2">
      <c r="A6" s="46" t="s">
        <v>5</v>
      </c>
      <c r="B6" s="34" t="s">
        <v>6</v>
      </c>
      <c r="C6" s="34" t="s">
        <v>7</v>
      </c>
      <c r="D6" s="35" t="s">
        <v>8</v>
      </c>
      <c r="E6" s="34" t="s">
        <v>6</v>
      </c>
      <c r="F6" s="34" t="s">
        <v>7</v>
      </c>
      <c r="G6" s="35" t="s">
        <v>8</v>
      </c>
      <c r="H6" s="34" t="s">
        <v>6</v>
      </c>
      <c r="I6" s="34" t="s">
        <v>9</v>
      </c>
      <c r="J6" s="36" t="s">
        <v>8</v>
      </c>
    </row>
    <row r="7" spans="1:10" ht="12.75" customHeight="1" x14ac:dyDescent="0.2">
      <c r="A7" s="37"/>
      <c r="H7" s="38"/>
      <c r="I7" s="38"/>
      <c r="J7" s="38"/>
    </row>
    <row r="8" spans="1:10" ht="12.75" customHeight="1" x14ac:dyDescent="0.2">
      <c r="A8" s="39" t="s">
        <v>10</v>
      </c>
      <c r="B8" s="40">
        <v>1</v>
      </c>
      <c r="C8" s="47">
        <v>14</v>
      </c>
      <c r="D8" s="47">
        <v>316</v>
      </c>
      <c r="E8" s="48">
        <v>1</v>
      </c>
      <c r="F8" s="47">
        <v>12</v>
      </c>
      <c r="G8" s="47">
        <v>304</v>
      </c>
      <c r="H8" s="48">
        <v>1</v>
      </c>
      <c r="I8" s="47">
        <v>26</v>
      </c>
      <c r="J8" s="47">
        <v>566</v>
      </c>
    </row>
    <row r="9" spans="1:10" ht="12.75" customHeight="1" x14ac:dyDescent="0.2">
      <c r="A9" s="39" t="s">
        <v>11</v>
      </c>
      <c r="B9" s="40">
        <v>4</v>
      </c>
      <c r="C9" s="47">
        <v>52</v>
      </c>
      <c r="D9" s="47">
        <v>1176</v>
      </c>
      <c r="E9" s="48">
        <v>0</v>
      </c>
      <c r="F9" s="47">
        <v>0</v>
      </c>
      <c r="G9" s="47">
        <v>0</v>
      </c>
      <c r="H9" s="48">
        <v>2</v>
      </c>
      <c r="I9" s="47">
        <v>36</v>
      </c>
      <c r="J9" s="47">
        <v>819</v>
      </c>
    </row>
    <row r="10" spans="1:10" ht="12.75" customHeight="1" x14ac:dyDescent="0.2">
      <c r="A10" s="39" t="s">
        <v>12</v>
      </c>
      <c r="B10" s="40">
        <v>6</v>
      </c>
      <c r="C10" s="47">
        <v>97</v>
      </c>
      <c r="D10" s="47">
        <v>2184</v>
      </c>
      <c r="E10" s="48">
        <v>2</v>
      </c>
      <c r="F10" s="47">
        <v>23</v>
      </c>
      <c r="G10" s="47">
        <v>549</v>
      </c>
      <c r="H10" s="48">
        <v>2</v>
      </c>
      <c r="I10" s="47">
        <v>44</v>
      </c>
      <c r="J10" s="47">
        <v>843</v>
      </c>
    </row>
    <row r="11" spans="1:10" ht="12.75" customHeight="1" x14ac:dyDescent="0.2">
      <c r="A11" s="39" t="s">
        <v>13</v>
      </c>
      <c r="B11" s="40">
        <v>5</v>
      </c>
      <c r="C11" s="47">
        <v>79</v>
      </c>
      <c r="D11" s="47">
        <v>1736</v>
      </c>
      <c r="E11" s="48">
        <v>1</v>
      </c>
      <c r="F11" s="47">
        <v>17</v>
      </c>
      <c r="G11" s="47">
        <v>400</v>
      </c>
      <c r="H11" s="48">
        <v>2</v>
      </c>
      <c r="I11" s="47">
        <v>40</v>
      </c>
      <c r="J11" s="47">
        <v>832</v>
      </c>
    </row>
    <row r="12" spans="1:10" ht="12.75" customHeight="1" x14ac:dyDescent="0.2">
      <c r="A12" s="39" t="s">
        <v>14</v>
      </c>
      <c r="B12" s="40">
        <v>4</v>
      </c>
      <c r="C12" s="47">
        <v>73</v>
      </c>
      <c r="D12" s="47">
        <v>1636</v>
      </c>
      <c r="E12" s="48">
        <v>2</v>
      </c>
      <c r="F12" s="47">
        <v>25</v>
      </c>
      <c r="G12" s="47">
        <v>616</v>
      </c>
      <c r="H12" s="48">
        <v>3</v>
      </c>
      <c r="I12" s="47">
        <v>60</v>
      </c>
      <c r="J12" s="47">
        <v>1344</v>
      </c>
    </row>
    <row r="13" spans="1:10" ht="12.75" customHeight="1" x14ac:dyDescent="0.2">
      <c r="A13" s="1" t="s">
        <v>15</v>
      </c>
      <c r="B13" s="40">
        <f t="shared" ref="B13:J13" si="0">SUM(B8:B12)</f>
        <v>20</v>
      </c>
      <c r="C13" s="41">
        <f t="shared" si="0"/>
        <v>315</v>
      </c>
      <c r="D13" s="41">
        <f t="shared" si="0"/>
        <v>7048</v>
      </c>
      <c r="E13" s="40">
        <f t="shared" si="0"/>
        <v>6</v>
      </c>
      <c r="F13" s="41">
        <f t="shared" si="0"/>
        <v>77</v>
      </c>
      <c r="G13" s="41">
        <f t="shared" si="0"/>
        <v>1869</v>
      </c>
      <c r="H13" s="40">
        <f t="shared" si="0"/>
        <v>10</v>
      </c>
      <c r="I13" s="41">
        <f t="shared" si="0"/>
        <v>206</v>
      </c>
      <c r="J13" s="41">
        <f t="shared" si="0"/>
        <v>4404</v>
      </c>
    </row>
    <row r="14" spans="1:10" ht="12.75" customHeight="1" x14ac:dyDescent="0.2">
      <c r="A14" s="39"/>
      <c r="B14" s="40"/>
      <c r="C14" s="47"/>
      <c r="D14" s="47"/>
      <c r="E14" s="48"/>
      <c r="F14" s="47"/>
      <c r="G14" s="47"/>
      <c r="H14" s="48"/>
      <c r="I14" s="47"/>
      <c r="J14" s="47"/>
    </row>
    <row r="15" spans="1:10" ht="12.75" customHeight="1" x14ac:dyDescent="0.2">
      <c r="A15" s="43" t="s">
        <v>16</v>
      </c>
      <c r="B15" s="40">
        <v>8</v>
      </c>
      <c r="C15" s="47">
        <v>142</v>
      </c>
      <c r="D15" s="47">
        <v>3305</v>
      </c>
      <c r="E15" s="48">
        <v>2</v>
      </c>
      <c r="F15" s="47">
        <v>32</v>
      </c>
      <c r="G15" s="47">
        <v>838</v>
      </c>
      <c r="H15" s="48">
        <v>3</v>
      </c>
      <c r="I15" s="47">
        <v>58</v>
      </c>
      <c r="J15" s="47">
        <v>1380</v>
      </c>
    </row>
    <row r="16" spans="1:10" ht="12.75" customHeight="1" x14ac:dyDescent="0.2">
      <c r="A16" s="43" t="s">
        <v>17</v>
      </c>
      <c r="B16" s="40">
        <v>1</v>
      </c>
      <c r="C16" s="47">
        <v>11</v>
      </c>
      <c r="D16" s="47">
        <v>251</v>
      </c>
      <c r="E16" s="48">
        <v>0</v>
      </c>
      <c r="F16" s="47">
        <v>0</v>
      </c>
      <c r="G16" s="47">
        <v>0</v>
      </c>
      <c r="H16" s="48">
        <v>0</v>
      </c>
      <c r="I16" s="47">
        <v>0</v>
      </c>
      <c r="J16" s="47">
        <v>0</v>
      </c>
    </row>
    <row r="17" spans="1:10" ht="12.75" customHeight="1" x14ac:dyDescent="0.2">
      <c r="A17" s="43" t="s">
        <v>18</v>
      </c>
      <c r="B17" s="40">
        <v>2</v>
      </c>
      <c r="C17" s="47">
        <v>18</v>
      </c>
      <c r="D17" s="47">
        <v>386</v>
      </c>
      <c r="E17" s="48">
        <v>0</v>
      </c>
      <c r="F17" s="47">
        <v>0</v>
      </c>
      <c r="G17" s="47">
        <v>0</v>
      </c>
      <c r="H17" s="48">
        <v>0</v>
      </c>
      <c r="I17" s="47">
        <v>0</v>
      </c>
      <c r="J17" s="47">
        <v>0</v>
      </c>
    </row>
    <row r="18" spans="1:10" ht="12.75" customHeight="1" x14ac:dyDescent="0.2">
      <c r="A18" s="43" t="s">
        <v>19</v>
      </c>
      <c r="B18" s="40">
        <v>2</v>
      </c>
      <c r="C18" s="47">
        <v>33</v>
      </c>
      <c r="D18" s="47">
        <v>767</v>
      </c>
      <c r="E18" s="48">
        <v>1</v>
      </c>
      <c r="F18" s="47">
        <v>13</v>
      </c>
      <c r="G18" s="47">
        <v>334</v>
      </c>
      <c r="H18" s="48">
        <v>1</v>
      </c>
      <c r="I18" s="47">
        <v>24</v>
      </c>
      <c r="J18" s="47">
        <v>558</v>
      </c>
    </row>
    <row r="19" spans="1:10" ht="12.75" customHeight="1" x14ac:dyDescent="0.2">
      <c r="A19" s="43" t="s">
        <v>20</v>
      </c>
      <c r="B19" s="40">
        <v>4</v>
      </c>
      <c r="C19" s="47">
        <v>54</v>
      </c>
      <c r="D19" s="47">
        <v>1283</v>
      </c>
      <c r="E19" s="48">
        <v>1</v>
      </c>
      <c r="F19" s="47">
        <v>12</v>
      </c>
      <c r="G19" s="47">
        <v>334</v>
      </c>
      <c r="H19" s="48">
        <v>2</v>
      </c>
      <c r="I19" s="47">
        <v>44</v>
      </c>
      <c r="J19" s="47">
        <v>1011</v>
      </c>
    </row>
    <row r="20" spans="1:10" ht="12.75" customHeight="1" x14ac:dyDescent="0.2">
      <c r="A20" s="43" t="s">
        <v>21</v>
      </c>
      <c r="B20" s="40">
        <v>2</v>
      </c>
      <c r="C20" s="47">
        <v>27</v>
      </c>
      <c r="D20" s="47">
        <v>574</v>
      </c>
      <c r="E20" s="48">
        <v>0</v>
      </c>
      <c r="F20" s="47">
        <v>0</v>
      </c>
      <c r="G20" s="47">
        <v>0</v>
      </c>
      <c r="H20" s="48">
        <v>0</v>
      </c>
      <c r="I20" s="47">
        <v>0</v>
      </c>
      <c r="J20" s="47">
        <v>0</v>
      </c>
    </row>
    <row r="21" spans="1:10" ht="12.75" customHeight="1" x14ac:dyDescent="0.2">
      <c r="A21" s="43" t="s">
        <v>22</v>
      </c>
      <c r="B21" s="40">
        <v>3</v>
      </c>
      <c r="C21" s="47">
        <v>53</v>
      </c>
      <c r="D21" s="47">
        <v>1126</v>
      </c>
      <c r="E21" s="48">
        <v>1</v>
      </c>
      <c r="F21" s="47">
        <v>12</v>
      </c>
      <c r="G21" s="47">
        <v>293</v>
      </c>
      <c r="H21" s="48">
        <v>1</v>
      </c>
      <c r="I21" s="47">
        <v>27</v>
      </c>
      <c r="J21" s="47">
        <v>697</v>
      </c>
    </row>
    <row r="22" spans="1:10" ht="12.75" customHeight="1" x14ac:dyDescent="0.2">
      <c r="A22" s="43" t="s">
        <v>23</v>
      </c>
      <c r="B22" s="40">
        <v>6</v>
      </c>
      <c r="C22" s="47">
        <v>76</v>
      </c>
      <c r="D22" s="47">
        <v>1729</v>
      </c>
      <c r="E22" s="48">
        <v>2</v>
      </c>
      <c r="F22" s="47">
        <v>26</v>
      </c>
      <c r="G22" s="47">
        <v>643</v>
      </c>
      <c r="H22" s="48">
        <v>2</v>
      </c>
      <c r="I22" s="47">
        <v>40</v>
      </c>
      <c r="J22" s="47">
        <v>876</v>
      </c>
    </row>
    <row r="23" spans="1:10" ht="12.75" customHeight="1" x14ac:dyDescent="0.2">
      <c r="A23" s="43" t="s">
        <v>24</v>
      </c>
      <c r="B23" s="40">
        <v>1</v>
      </c>
      <c r="C23" s="47">
        <v>22</v>
      </c>
      <c r="D23" s="47">
        <v>457</v>
      </c>
      <c r="E23" s="48">
        <v>0</v>
      </c>
      <c r="F23" s="47">
        <v>0</v>
      </c>
      <c r="G23" s="47">
        <v>0</v>
      </c>
      <c r="H23" s="48">
        <v>0</v>
      </c>
      <c r="I23" s="47">
        <v>0</v>
      </c>
      <c r="J23" s="47">
        <v>0</v>
      </c>
    </row>
    <row r="24" spans="1:10" ht="12.75" customHeight="1" x14ac:dyDescent="0.2">
      <c r="A24" s="43" t="s">
        <v>25</v>
      </c>
      <c r="B24" s="40">
        <v>2</v>
      </c>
      <c r="C24" s="47">
        <v>13</v>
      </c>
      <c r="D24" s="47">
        <v>289</v>
      </c>
      <c r="E24" s="48">
        <v>0</v>
      </c>
      <c r="F24" s="47">
        <v>0</v>
      </c>
      <c r="G24" s="47">
        <v>0</v>
      </c>
      <c r="H24" s="48">
        <v>0</v>
      </c>
      <c r="I24" s="47">
        <v>0</v>
      </c>
      <c r="J24" s="47">
        <v>0</v>
      </c>
    </row>
    <row r="25" spans="1:10" ht="12.75" customHeight="1" x14ac:dyDescent="0.2">
      <c r="A25" s="43" t="s">
        <v>26</v>
      </c>
      <c r="B25" s="40">
        <v>1</v>
      </c>
      <c r="C25" s="47">
        <v>24</v>
      </c>
      <c r="D25" s="47">
        <v>522</v>
      </c>
      <c r="E25" s="48">
        <v>0</v>
      </c>
      <c r="F25" s="47">
        <v>0</v>
      </c>
      <c r="G25" s="47">
        <v>0</v>
      </c>
      <c r="H25" s="48">
        <v>1</v>
      </c>
      <c r="I25" s="47">
        <v>21</v>
      </c>
      <c r="J25" s="47">
        <v>486</v>
      </c>
    </row>
    <row r="26" spans="1:10" ht="12.75" customHeight="1" x14ac:dyDescent="0.2">
      <c r="A26" s="43" t="s">
        <v>27</v>
      </c>
      <c r="B26" s="40">
        <v>3</v>
      </c>
      <c r="C26" s="47">
        <v>48</v>
      </c>
      <c r="D26" s="47">
        <v>1162</v>
      </c>
      <c r="E26" s="48">
        <v>1</v>
      </c>
      <c r="F26" s="47">
        <v>12</v>
      </c>
      <c r="G26" s="47">
        <v>327</v>
      </c>
      <c r="H26" s="48">
        <v>1</v>
      </c>
      <c r="I26" s="47">
        <v>31</v>
      </c>
      <c r="J26" s="47">
        <v>784</v>
      </c>
    </row>
    <row r="27" spans="1:10" ht="12.75" customHeight="1" x14ac:dyDescent="0.2">
      <c r="A27" s="43" t="s">
        <v>28</v>
      </c>
      <c r="B27" s="40">
        <v>1</v>
      </c>
      <c r="C27" s="47">
        <v>32</v>
      </c>
      <c r="D27" s="47">
        <v>760</v>
      </c>
      <c r="E27" s="48">
        <v>0</v>
      </c>
      <c r="F27" s="47">
        <v>0</v>
      </c>
      <c r="G27" s="47">
        <v>0</v>
      </c>
      <c r="H27" s="48">
        <v>0</v>
      </c>
      <c r="I27" s="47">
        <v>0</v>
      </c>
      <c r="J27" s="47">
        <v>0</v>
      </c>
    </row>
    <row r="28" spans="1:10" ht="12.75" customHeight="1" x14ac:dyDescent="0.2">
      <c r="A28" s="43" t="s">
        <v>29</v>
      </c>
      <c r="B28" s="40">
        <v>2</v>
      </c>
      <c r="C28" s="47">
        <v>34</v>
      </c>
      <c r="D28" s="47">
        <v>776</v>
      </c>
      <c r="E28" s="48">
        <v>1</v>
      </c>
      <c r="F28" s="47">
        <v>18</v>
      </c>
      <c r="G28" s="47">
        <v>494</v>
      </c>
      <c r="H28" s="48">
        <v>1</v>
      </c>
      <c r="I28" s="47">
        <v>30</v>
      </c>
      <c r="J28" s="47">
        <v>710</v>
      </c>
    </row>
    <row r="29" spans="1:10" ht="12.75" customHeight="1" x14ac:dyDescent="0.2">
      <c r="A29" s="43" t="s">
        <v>30</v>
      </c>
      <c r="B29" s="40">
        <v>5</v>
      </c>
      <c r="C29" s="47">
        <v>82</v>
      </c>
      <c r="D29" s="47">
        <v>1836</v>
      </c>
      <c r="E29" s="48">
        <v>1</v>
      </c>
      <c r="F29" s="47">
        <v>20</v>
      </c>
      <c r="G29" s="47">
        <v>546</v>
      </c>
      <c r="H29" s="48">
        <v>2</v>
      </c>
      <c r="I29" s="47">
        <v>60</v>
      </c>
      <c r="J29" s="47">
        <v>1463</v>
      </c>
    </row>
    <row r="30" spans="1:10" ht="12.75" customHeight="1" x14ac:dyDescent="0.2">
      <c r="A30" s="43" t="s">
        <v>31</v>
      </c>
      <c r="B30" s="40">
        <v>1</v>
      </c>
      <c r="C30" s="47">
        <v>18</v>
      </c>
      <c r="D30" s="47">
        <v>414</v>
      </c>
      <c r="E30" s="48">
        <v>0</v>
      </c>
      <c r="F30" s="47">
        <v>0</v>
      </c>
      <c r="G30" s="47">
        <v>0</v>
      </c>
      <c r="H30" s="48">
        <v>0</v>
      </c>
      <c r="I30" s="47">
        <v>0</v>
      </c>
      <c r="J30" s="47">
        <v>0</v>
      </c>
    </row>
    <row r="31" spans="1:10" ht="12.75" customHeight="1" x14ac:dyDescent="0.2">
      <c r="A31" s="43" t="s">
        <v>32</v>
      </c>
      <c r="B31" s="40">
        <v>5</v>
      </c>
      <c r="C31" s="47">
        <v>76</v>
      </c>
      <c r="D31" s="47">
        <v>1725</v>
      </c>
      <c r="E31" s="48">
        <v>1</v>
      </c>
      <c r="F31" s="47">
        <v>16</v>
      </c>
      <c r="G31" s="47">
        <v>410</v>
      </c>
      <c r="H31" s="48">
        <v>1</v>
      </c>
      <c r="I31" s="47">
        <v>28</v>
      </c>
      <c r="J31" s="47">
        <v>663</v>
      </c>
    </row>
    <row r="32" spans="1:10" ht="12.75" customHeight="1" x14ac:dyDescent="0.2">
      <c r="A32" s="43" t="s">
        <v>33</v>
      </c>
      <c r="B32" s="40">
        <v>6</v>
      </c>
      <c r="C32" s="47">
        <v>86</v>
      </c>
      <c r="D32" s="47">
        <v>1923</v>
      </c>
      <c r="E32" s="48">
        <v>2</v>
      </c>
      <c r="F32" s="47">
        <v>29</v>
      </c>
      <c r="G32" s="47">
        <v>732</v>
      </c>
      <c r="H32" s="48">
        <v>1</v>
      </c>
      <c r="I32" s="47">
        <v>25</v>
      </c>
      <c r="J32" s="47">
        <v>632</v>
      </c>
    </row>
    <row r="33" spans="1:10" ht="12.75" customHeight="1" x14ac:dyDescent="0.2">
      <c r="A33" s="2" t="s">
        <v>34</v>
      </c>
      <c r="B33" s="48">
        <f t="shared" ref="B33:J33" si="1">SUM(B15:B32)</f>
        <v>55</v>
      </c>
      <c r="C33" s="41">
        <f t="shared" si="1"/>
        <v>849</v>
      </c>
      <c r="D33" s="41">
        <f t="shared" si="1"/>
        <v>19285</v>
      </c>
      <c r="E33" s="48">
        <f t="shared" si="1"/>
        <v>13</v>
      </c>
      <c r="F33" s="41">
        <f t="shared" si="1"/>
        <v>190</v>
      </c>
      <c r="G33" s="41">
        <f t="shared" si="1"/>
        <v>4951</v>
      </c>
      <c r="H33" s="48">
        <f t="shared" si="1"/>
        <v>16</v>
      </c>
      <c r="I33" s="41">
        <f t="shared" si="1"/>
        <v>388</v>
      </c>
      <c r="J33" s="41">
        <f t="shared" si="1"/>
        <v>9260</v>
      </c>
    </row>
    <row r="34" spans="1:10" ht="12.75" customHeight="1" x14ac:dyDescent="0.2">
      <c r="A34" s="1"/>
      <c r="B34" s="40"/>
      <c r="C34" s="40"/>
      <c r="D34" s="40"/>
      <c r="E34" s="40"/>
      <c r="F34" s="47"/>
      <c r="G34" s="47"/>
      <c r="H34" s="48"/>
      <c r="I34" s="47"/>
      <c r="J34" s="47"/>
    </row>
    <row r="35" spans="1:10" ht="12.75" customHeight="1" x14ac:dyDescent="0.2">
      <c r="A35" s="1" t="s">
        <v>35</v>
      </c>
      <c r="B35" s="48">
        <f>B13+B33</f>
        <v>75</v>
      </c>
      <c r="C35" s="41">
        <f>C33+C13</f>
        <v>1164</v>
      </c>
      <c r="D35" s="41">
        <f>D33+D13</f>
        <v>26333</v>
      </c>
      <c r="E35" s="48">
        <f>E13+E33</f>
        <v>19</v>
      </c>
      <c r="F35" s="41">
        <f>F33+F13</f>
        <v>267</v>
      </c>
      <c r="G35" s="41">
        <f>G33+G13</f>
        <v>6820</v>
      </c>
      <c r="H35" s="48">
        <f>H13+H33</f>
        <v>26</v>
      </c>
      <c r="I35" s="41">
        <f>I33+I13</f>
        <v>594</v>
      </c>
      <c r="J35" s="41">
        <f>J33+J13</f>
        <v>13664</v>
      </c>
    </row>
    <row r="62" spans="1:10" ht="12.75" customHeight="1" x14ac:dyDescent="0.25">
      <c r="A62" s="44"/>
      <c r="B62" s="3"/>
      <c r="C62" s="3"/>
      <c r="D62" s="3"/>
      <c r="E62" s="3"/>
      <c r="F62" s="3"/>
      <c r="G62" s="3"/>
      <c r="H62" s="3"/>
      <c r="I62" s="3"/>
      <c r="J62" s="3"/>
    </row>
    <row r="63" spans="1:10" ht="12.75" customHeight="1" x14ac:dyDescent="0.25">
      <c r="B63" s="3"/>
      <c r="C63" s="3"/>
      <c r="D63" s="3"/>
      <c r="E63" s="3"/>
      <c r="F63" s="3"/>
      <c r="G63" s="3"/>
      <c r="H63" s="3"/>
      <c r="I63" s="3"/>
    </row>
    <row r="65" ht="10.199999999999999" x14ac:dyDescent="0.2"/>
  </sheetData>
  <phoneticPr fontId="0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workbookViewId="0">
      <selection activeCell="O6" sqref="O6"/>
    </sheetView>
  </sheetViews>
  <sheetFormatPr baseColWidth="10" defaultColWidth="12" defaultRowHeight="12.75" customHeight="1" x14ac:dyDescent="0.2"/>
  <cols>
    <col min="1" max="1" width="18.7109375" style="26" customWidth="1"/>
    <col min="2" max="10" width="10.42578125" style="26" customWidth="1"/>
    <col min="11" max="16384" width="12" style="26"/>
  </cols>
  <sheetData>
    <row r="1" spans="1:10" ht="12.75" customHeight="1" x14ac:dyDescent="0.25">
      <c r="A1" s="4" t="s">
        <v>40</v>
      </c>
      <c r="B1" s="25"/>
      <c r="C1" s="25"/>
      <c r="D1" s="25"/>
      <c r="E1" s="25"/>
      <c r="F1" s="25"/>
      <c r="G1" s="25"/>
      <c r="H1" s="25"/>
      <c r="I1" s="25"/>
      <c r="J1" s="25"/>
    </row>
    <row r="3" spans="1:10" ht="12.75" customHeight="1" x14ac:dyDescent="0.25">
      <c r="A3" s="45" t="s">
        <v>1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ht="12.75" customHeight="1" x14ac:dyDescent="0.25">
      <c r="A4" s="28"/>
    </row>
    <row r="5" spans="1:10" ht="12.75" customHeight="1" x14ac:dyDescent="0.2">
      <c r="A5" s="29"/>
      <c r="B5" s="30" t="s">
        <v>2</v>
      </c>
      <c r="C5" s="31"/>
      <c r="D5" s="32"/>
      <c r="E5" s="30" t="s">
        <v>3</v>
      </c>
      <c r="F5" s="31"/>
      <c r="G5" s="32"/>
      <c r="H5" s="31" t="s">
        <v>4</v>
      </c>
      <c r="I5" s="31"/>
      <c r="J5" s="31"/>
    </row>
    <row r="6" spans="1:10" ht="37.5" customHeight="1" x14ac:dyDescent="0.2">
      <c r="A6" s="46" t="s">
        <v>5</v>
      </c>
      <c r="B6" s="34" t="s">
        <v>6</v>
      </c>
      <c r="C6" s="34" t="s">
        <v>7</v>
      </c>
      <c r="D6" s="35" t="s">
        <v>8</v>
      </c>
      <c r="E6" s="34" t="s">
        <v>6</v>
      </c>
      <c r="F6" s="34" t="s">
        <v>7</v>
      </c>
      <c r="G6" s="35" t="s">
        <v>8</v>
      </c>
      <c r="H6" s="34" t="s">
        <v>6</v>
      </c>
      <c r="I6" s="34" t="s">
        <v>9</v>
      </c>
      <c r="J6" s="36" t="s">
        <v>8</v>
      </c>
    </row>
    <row r="7" spans="1:10" ht="12.75" customHeight="1" x14ac:dyDescent="0.2">
      <c r="A7" s="37"/>
      <c r="H7" s="38"/>
      <c r="I7" s="38"/>
      <c r="J7" s="38"/>
    </row>
    <row r="8" spans="1:10" ht="12.75" customHeight="1" x14ac:dyDescent="0.2">
      <c r="A8" s="39" t="s">
        <v>10</v>
      </c>
      <c r="B8" s="40">
        <v>1</v>
      </c>
      <c r="C8" s="47">
        <v>16</v>
      </c>
      <c r="D8" s="47">
        <v>329</v>
      </c>
      <c r="E8" s="48">
        <v>1</v>
      </c>
      <c r="F8" s="47">
        <v>12</v>
      </c>
      <c r="G8" s="47">
        <v>289</v>
      </c>
      <c r="H8" s="48">
        <v>1</v>
      </c>
      <c r="I8" s="47">
        <v>26</v>
      </c>
      <c r="J8" s="47">
        <v>566</v>
      </c>
    </row>
    <row r="9" spans="1:10" ht="12.75" customHeight="1" x14ac:dyDescent="0.2">
      <c r="A9" s="39" t="s">
        <v>11</v>
      </c>
      <c r="B9" s="40">
        <v>4</v>
      </c>
      <c r="C9" s="47">
        <v>52</v>
      </c>
      <c r="D9" s="47">
        <v>1171</v>
      </c>
      <c r="E9" s="48">
        <v>0</v>
      </c>
      <c r="F9" s="47">
        <v>0</v>
      </c>
      <c r="G9" s="47">
        <v>0</v>
      </c>
      <c r="H9" s="48">
        <v>2</v>
      </c>
      <c r="I9" s="47">
        <v>38</v>
      </c>
      <c r="J9" s="47">
        <v>789</v>
      </c>
    </row>
    <row r="10" spans="1:10" ht="12.75" customHeight="1" x14ac:dyDescent="0.2">
      <c r="A10" s="39" t="s">
        <v>12</v>
      </c>
      <c r="B10" s="40">
        <v>6</v>
      </c>
      <c r="C10" s="47">
        <v>101</v>
      </c>
      <c r="D10" s="47">
        <v>2269</v>
      </c>
      <c r="E10" s="48">
        <v>2</v>
      </c>
      <c r="F10" s="47">
        <v>24</v>
      </c>
      <c r="G10" s="47">
        <v>542</v>
      </c>
      <c r="H10" s="48">
        <v>2</v>
      </c>
      <c r="I10" s="47">
        <v>45</v>
      </c>
      <c r="J10" s="47">
        <v>894</v>
      </c>
    </row>
    <row r="11" spans="1:10" ht="12.75" customHeight="1" x14ac:dyDescent="0.2">
      <c r="A11" s="39" t="s">
        <v>13</v>
      </c>
      <c r="B11" s="40">
        <v>5</v>
      </c>
      <c r="C11" s="47">
        <v>81</v>
      </c>
      <c r="D11" s="47">
        <v>1791</v>
      </c>
      <c r="E11" s="48">
        <v>1</v>
      </c>
      <c r="F11" s="47">
        <v>18</v>
      </c>
      <c r="G11" s="47">
        <v>425</v>
      </c>
      <c r="H11" s="48">
        <v>2</v>
      </c>
      <c r="I11" s="47">
        <v>39</v>
      </c>
      <c r="J11" s="47">
        <v>837</v>
      </c>
    </row>
    <row r="12" spans="1:10" ht="12.75" customHeight="1" x14ac:dyDescent="0.2">
      <c r="A12" s="39" t="s">
        <v>14</v>
      </c>
      <c r="B12" s="40">
        <v>4</v>
      </c>
      <c r="C12" s="47">
        <v>77</v>
      </c>
      <c r="D12" s="47">
        <v>1696</v>
      </c>
      <c r="E12" s="48">
        <v>2</v>
      </c>
      <c r="F12" s="47">
        <v>25</v>
      </c>
      <c r="G12" s="47">
        <v>589</v>
      </c>
      <c r="H12" s="48">
        <v>3</v>
      </c>
      <c r="I12" s="47">
        <v>63</v>
      </c>
      <c r="J12" s="47">
        <v>1336</v>
      </c>
    </row>
    <row r="13" spans="1:10" ht="12.75" customHeight="1" x14ac:dyDescent="0.2">
      <c r="A13" s="1" t="s">
        <v>15</v>
      </c>
      <c r="B13" s="40">
        <f t="shared" ref="B13:J13" si="0">SUM(B8:B12)</f>
        <v>20</v>
      </c>
      <c r="C13" s="41">
        <f t="shared" si="0"/>
        <v>327</v>
      </c>
      <c r="D13" s="41">
        <f t="shared" si="0"/>
        <v>7256</v>
      </c>
      <c r="E13" s="40">
        <f t="shared" si="0"/>
        <v>6</v>
      </c>
      <c r="F13" s="41">
        <f t="shared" si="0"/>
        <v>79</v>
      </c>
      <c r="G13" s="41">
        <f t="shared" si="0"/>
        <v>1845</v>
      </c>
      <c r="H13" s="40">
        <f t="shared" si="0"/>
        <v>10</v>
      </c>
      <c r="I13" s="41">
        <f t="shared" si="0"/>
        <v>211</v>
      </c>
      <c r="J13" s="41">
        <f t="shared" si="0"/>
        <v>4422</v>
      </c>
    </row>
    <row r="14" spans="1:10" ht="12.75" customHeight="1" x14ac:dyDescent="0.2">
      <c r="A14" s="39"/>
      <c r="B14" s="40"/>
      <c r="C14" s="47"/>
      <c r="D14" s="47"/>
      <c r="E14" s="48"/>
      <c r="F14" s="47"/>
      <c r="G14" s="47"/>
      <c r="H14" s="48"/>
      <c r="I14" s="47"/>
      <c r="J14" s="47"/>
    </row>
    <row r="15" spans="1:10" ht="12.75" customHeight="1" x14ac:dyDescent="0.2">
      <c r="A15" s="43" t="s">
        <v>16</v>
      </c>
      <c r="B15" s="40">
        <v>8</v>
      </c>
      <c r="C15" s="47">
        <v>141</v>
      </c>
      <c r="D15" s="47">
        <v>3281</v>
      </c>
      <c r="E15" s="48">
        <v>2</v>
      </c>
      <c r="F15" s="47">
        <v>32</v>
      </c>
      <c r="G15" s="47">
        <v>835</v>
      </c>
      <c r="H15" s="48">
        <v>3</v>
      </c>
      <c r="I15" s="47">
        <v>59</v>
      </c>
      <c r="J15" s="47">
        <v>1336</v>
      </c>
    </row>
    <row r="16" spans="1:10" ht="12.75" customHeight="1" x14ac:dyDescent="0.2">
      <c r="A16" s="43" t="s">
        <v>17</v>
      </c>
      <c r="B16" s="40">
        <v>1</v>
      </c>
      <c r="C16" s="47">
        <v>11</v>
      </c>
      <c r="D16" s="47">
        <v>256</v>
      </c>
      <c r="E16" s="48">
        <v>0</v>
      </c>
      <c r="F16" s="47">
        <v>0</v>
      </c>
      <c r="G16" s="47">
        <v>0</v>
      </c>
      <c r="H16" s="48">
        <v>0</v>
      </c>
      <c r="I16" s="47">
        <v>0</v>
      </c>
      <c r="J16" s="47">
        <v>0</v>
      </c>
    </row>
    <row r="17" spans="1:10" ht="12.75" customHeight="1" x14ac:dyDescent="0.2">
      <c r="A17" s="43" t="s">
        <v>18</v>
      </c>
      <c r="B17" s="40">
        <v>2</v>
      </c>
      <c r="C17" s="47">
        <v>19</v>
      </c>
      <c r="D17" s="47">
        <v>435</v>
      </c>
      <c r="E17" s="48">
        <v>0</v>
      </c>
      <c r="F17" s="47">
        <v>0</v>
      </c>
      <c r="G17" s="47">
        <v>0</v>
      </c>
      <c r="H17" s="48">
        <v>0</v>
      </c>
      <c r="I17" s="47">
        <v>0</v>
      </c>
      <c r="J17" s="47">
        <v>0</v>
      </c>
    </row>
    <row r="18" spans="1:10" ht="12.75" customHeight="1" x14ac:dyDescent="0.2">
      <c r="A18" s="43" t="s">
        <v>19</v>
      </c>
      <c r="B18" s="40">
        <v>2</v>
      </c>
      <c r="C18" s="47">
        <v>34</v>
      </c>
      <c r="D18" s="47">
        <v>763</v>
      </c>
      <c r="E18" s="48">
        <v>1</v>
      </c>
      <c r="F18" s="47">
        <v>12</v>
      </c>
      <c r="G18" s="47">
        <v>322</v>
      </c>
      <c r="H18" s="48">
        <v>1</v>
      </c>
      <c r="I18" s="47">
        <v>23</v>
      </c>
      <c r="J18" s="47">
        <v>515</v>
      </c>
    </row>
    <row r="19" spans="1:10" ht="12.75" customHeight="1" x14ac:dyDescent="0.2">
      <c r="A19" s="43" t="s">
        <v>20</v>
      </c>
      <c r="B19" s="40">
        <v>4</v>
      </c>
      <c r="C19" s="47">
        <v>55</v>
      </c>
      <c r="D19" s="47">
        <v>1231</v>
      </c>
      <c r="E19" s="48">
        <v>1</v>
      </c>
      <c r="F19" s="47">
        <v>12</v>
      </c>
      <c r="G19" s="47">
        <v>330</v>
      </c>
      <c r="H19" s="48">
        <v>2</v>
      </c>
      <c r="I19" s="47">
        <v>44</v>
      </c>
      <c r="J19" s="47">
        <v>960</v>
      </c>
    </row>
    <row r="20" spans="1:10" ht="12.75" customHeight="1" x14ac:dyDescent="0.2">
      <c r="A20" s="43" t="s">
        <v>21</v>
      </c>
      <c r="B20" s="40">
        <v>2</v>
      </c>
      <c r="C20" s="47">
        <v>27</v>
      </c>
      <c r="D20" s="47">
        <v>602</v>
      </c>
      <c r="E20" s="48">
        <v>0</v>
      </c>
      <c r="F20" s="47">
        <v>0</v>
      </c>
      <c r="G20" s="47">
        <v>0</v>
      </c>
      <c r="H20" s="48">
        <v>0</v>
      </c>
      <c r="I20" s="47">
        <v>0</v>
      </c>
      <c r="J20" s="47">
        <v>0</v>
      </c>
    </row>
    <row r="21" spans="1:10" ht="12.75" customHeight="1" x14ac:dyDescent="0.2">
      <c r="A21" s="43" t="s">
        <v>22</v>
      </c>
      <c r="B21" s="40">
        <v>3</v>
      </c>
      <c r="C21" s="47">
        <v>56</v>
      </c>
      <c r="D21" s="47">
        <v>1212</v>
      </c>
      <c r="E21" s="48">
        <v>1</v>
      </c>
      <c r="F21" s="47">
        <v>12</v>
      </c>
      <c r="G21" s="47">
        <v>301</v>
      </c>
      <c r="H21" s="48">
        <v>1</v>
      </c>
      <c r="I21" s="47">
        <v>28</v>
      </c>
      <c r="J21" s="47">
        <v>667</v>
      </c>
    </row>
    <row r="22" spans="1:10" ht="12.75" customHeight="1" x14ac:dyDescent="0.2">
      <c r="A22" s="43" t="s">
        <v>23</v>
      </c>
      <c r="B22" s="40">
        <v>6</v>
      </c>
      <c r="C22" s="47">
        <v>79</v>
      </c>
      <c r="D22" s="47">
        <v>1780</v>
      </c>
      <c r="E22" s="48">
        <v>2</v>
      </c>
      <c r="F22" s="47">
        <v>27</v>
      </c>
      <c r="G22" s="47">
        <v>686</v>
      </c>
      <c r="H22" s="48">
        <v>2</v>
      </c>
      <c r="I22" s="47">
        <v>39</v>
      </c>
      <c r="J22" s="47">
        <v>903</v>
      </c>
    </row>
    <row r="23" spans="1:10" ht="12.75" customHeight="1" x14ac:dyDescent="0.2">
      <c r="A23" s="43" t="s">
        <v>24</v>
      </c>
      <c r="B23" s="40">
        <v>1</v>
      </c>
      <c r="C23" s="47">
        <v>22</v>
      </c>
      <c r="D23" s="47">
        <v>446</v>
      </c>
      <c r="E23" s="48">
        <v>0</v>
      </c>
      <c r="F23" s="47">
        <v>0</v>
      </c>
      <c r="G23" s="47">
        <v>0</v>
      </c>
      <c r="H23" s="48">
        <v>0</v>
      </c>
      <c r="I23" s="47">
        <v>0</v>
      </c>
      <c r="J23" s="47">
        <v>0</v>
      </c>
    </row>
    <row r="24" spans="1:10" ht="12.75" customHeight="1" x14ac:dyDescent="0.2">
      <c r="A24" s="43" t="s">
        <v>25</v>
      </c>
      <c r="B24" s="40">
        <v>2</v>
      </c>
      <c r="C24" s="47">
        <v>13</v>
      </c>
      <c r="D24" s="47">
        <v>299</v>
      </c>
      <c r="E24" s="48">
        <v>0</v>
      </c>
      <c r="F24" s="47">
        <v>0</v>
      </c>
      <c r="G24" s="47">
        <v>0</v>
      </c>
      <c r="H24" s="48">
        <v>0</v>
      </c>
      <c r="I24" s="47">
        <v>0</v>
      </c>
      <c r="J24" s="47">
        <v>0</v>
      </c>
    </row>
    <row r="25" spans="1:10" ht="12.75" customHeight="1" x14ac:dyDescent="0.2">
      <c r="A25" s="43" t="s">
        <v>26</v>
      </c>
      <c r="B25" s="40">
        <v>1</v>
      </c>
      <c r="C25" s="47">
        <v>21</v>
      </c>
      <c r="D25" s="47">
        <v>486</v>
      </c>
      <c r="E25" s="48">
        <v>0</v>
      </c>
      <c r="F25" s="47">
        <v>0</v>
      </c>
      <c r="G25" s="47">
        <v>0</v>
      </c>
      <c r="H25" s="48">
        <v>1</v>
      </c>
      <c r="I25" s="47">
        <v>22</v>
      </c>
      <c r="J25" s="47">
        <v>490</v>
      </c>
    </row>
    <row r="26" spans="1:10" ht="12.75" customHeight="1" x14ac:dyDescent="0.2">
      <c r="A26" s="43" t="s">
        <v>27</v>
      </c>
      <c r="B26" s="40">
        <v>3</v>
      </c>
      <c r="C26" s="47">
        <v>50</v>
      </c>
      <c r="D26" s="47">
        <v>1116</v>
      </c>
      <c r="E26" s="48">
        <v>1</v>
      </c>
      <c r="F26" s="47">
        <v>12</v>
      </c>
      <c r="G26" s="47">
        <v>314</v>
      </c>
      <c r="H26" s="48">
        <v>1</v>
      </c>
      <c r="I26" s="47">
        <v>30</v>
      </c>
      <c r="J26" s="47">
        <v>760</v>
      </c>
    </row>
    <row r="27" spans="1:10" ht="12.75" customHeight="1" x14ac:dyDescent="0.2">
      <c r="A27" s="43" t="s">
        <v>28</v>
      </c>
      <c r="B27" s="40">
        <v>1</v>
      </c>
      <c r="C27" s="47">
        <v>31</v>
      </c>
      <c r="D27" s="47">
        <v>739</v>
      </c>
      <c r="E27" s="48">
        <v>0</v>
      </c>
      <c r="F27" s="47">
        <v>0</v>
      </c>
      <c r="G27" s="47">
        <v>0</v>
      </c>
      <c r="H27" s="48">
        <v>0</v>
      </c>
      <c r="I27" s="47">
        <v>0</v>
      </c>
      <c r="J27" s="47">
        <v>0</v>
      </c>
    </row>
    <row r="28" spans="1:10" ht="12.75" customHeight="1" x14ac:dyDescent="0.2">
      <c r="A28" s="43" t="s">
        <v>29</v>
      </c>
      <c r="B28" s="40">
        <v>2</v>
      </c>
      <c r="C28" s="47">
        <v>34</v>
      </c>
      <c r="D28" s="47">
        <v>785</v>
      </c>
      <c r="E28" s="48">
        <v>1</v>
      </c>
      <c r="F28" s="47">
        <v>18</v>
      </c>
      <c r="G28" s="47">
        <v>467</v>
      </c>
      <c r="H28" s="48">
        <v>1</v>
      </c>
      <c r="I28" s="47">
        <v>30</v>
      </c>
      <c r="J28" s="47">
        <v>726</v>
      </c>
    </row>
    <row r="29" spans="1:10" ht="12.75" customHeight="1" x14ac:dyDescent="0.2">
      <c r="A29" s="43" t="s">
        <v>30</v>
      </c>
      <c r="B29" s="40">
        <v>5</v>
      </c>
      <c r="C29" s="47">
        <v>84</v>
      </c>
      <c r="D29" s="47">
        <v>1892</v>
      </c>
      <c r="E29" s="48">
        <v>1</v>
      </c>
      <c r="F29" s="47">
        <v>19</v>
      </c>
      <c r="G29" s="47">
        <v>509</v>
      </c>
      <c r="H29" s="48">
        <v>2</v>
      </c>
      <c r="I29" s="47">
        <v>60</v>
      </c>
      <c r="J29" s="47">
        <v>1430</v>
      </c>
    </row>
    <row r="30" spans="1:10" ht="12.75" customHeight="1" x14ac:dyDescent="0.2">
      <c r="A30" s="43" t="s">
        <v>31</v>
      </c>
      <c r="B30" s="40">
        <v>1</v>
      </c>
      <c r="C30" s="47">
        <v>18</v>
      </c>
      <c r="D30" s="47">
        <v>411</v>
      </c>
      <c r="E30" s="48">
        <v>0</v>
      </c>
      <c r="F30" s="47">
        <v>0</v>
      </c>
      <c r="G30" s="47">
        <v>0</v>
      </c>
      <c r="H30" s="48">
        <v>0</v>
      </c>
      <c r="I30" s="47">
        <v>0</v>
      </c>
      <c r="J30" s="47">
        <v>0</v>
      </c>
    </row>
    <row r="31" spans="1:10" ht="12.75" customHeight="1" x14ac:dyDescent="0.2">
      <c r="A31" s="43" t="s">
        <v>32</v>
      </c>
      <c r="B31" s="40">
        <v>5</v>
      </c>
      <c r="C31" s="47">
        <v>75</v>
      </c>
      <c r="D31" s="47">
        <v>1712</v>
      </c>
      <c r="E31" s="48">
        <v>1</v>
      </c>
      <c r="F31" s="47">
        <v>16</v>
      </c>
      <c r="G31" s="47">
        <v>393</v>
      </c>
      <c r="H31" s="48">
        <v>1</v>
      </c>
      <c r="I31" s="47">
        <v>27</v>
      </c>
      <c r="J31" s="47">
        <v>652</v>
      </c>
    </row>
    <row r="32" spans="1:10" ht="12.75" customHeight="1" x14ac:dyDescent="0.2">
      <c r="A32" s="43" t="s">
        <v>33</v>
      </c>
      <c r="B32" s="40">
        <v>6</v>
      </c>
      <c r="C32" s="47">
        <v>89</v>
      </c>
      <c r="D32" s="47">
        <v>1881</v>
      </c>
      <c r="E32" s="48">
        <v>2</v>
      </c>
      <c r="F32" s="47">
        <v>28</v>
      </c>
      <c r="G32" s="47">
        <v>734</v>
      </c>
      <c r="H32" s="48">
        <v>1</v>
      </c>
      <c r="I32" s="47">
        <v>25</v>
      </c>
      <c r="J32" s="47">
        <v>571</v>
      </c>
    </row>
    <row r="33" spans="1:10" ht="12.75" customHeight="1" x14ac:dyDescent="0.2">
      <c r="A33" s="2" t="s">
        <v>34</v>
      </c>
      <c r="B33" s="48">
        <f t="shared" ref="B33:J33" si="1">SUM(B15:B32)</f>
        <v>55</v>
      </c>
      <c r="C33" s="41">
        <f t="shared" si="1"/>
        <v>859</v>
      </c>
      <c r="D33" s="41">
        <f t="shared" si="1"/>
        <v>19327</v>
      </c>
      <c r="E33" s="48">
        <f t="shared" si="1"/>
        <v>13</v>
      </c>
      <c r="F33" s="41">
        <f t="shared" si="1"/>
        <v>188</v>
      </c>
      <c r="G33" s="41">
        <f t="shared" si="1"/>
        <v>4891</v>
      </c>
      <c r="H33" s="48">
        <f t="shared" si="1"/>
        <v>16</v>
      </c>
      <c r="I33" s="41">
        <f t="shared" si="1"/>
        <v>387</v>
      </c>
      <c r="J33" s="41">
        <f t="shared" si="1"/>
        <v>9010</v>
      </c>
    </row>
    <row r="34" spans="1:10" ht="12.75" customHeight="1" x14ac:dyDescent="0.2">
      <c r="A34" s="1"/>
      <c r="B34" s="40"/>
      <c r="C34" s="40"/>
      <c r="D34" s="40"/>
      <c r="E34" s="40"/>
      <c r="F34" s="47"/>
      <c r="G34" s="47"/>
      <c r="H34" s="48"/>
      <c r="I34" s="47"/>
      <c r="J34" s="47"/>
    </row>
    <row r="35" spans="1:10" ht="12.75" customHeight="1" x14ac:dyDescent="0.2">
      <c r="A35" s="1" t="s">
        <v>35</v>
      </c>
      <c r="B35" s="48">
        <f>B13+B33</f>
        <v>75</v>
      </c>
      <c r="C35" s="41">
        <f>C33+C13</f>
        <v>1186</v>
      </c>
      <c r="D35" s="41">
        <f>D33+D13</f>
        <v>26583</v>
      </c>
      <c r="E35" s="48">
        <f>E13+E33</f>
        <v>19</v>
      </c>
      <c r="F35" s="41">
        <f>F33+F13</f>
        <v>267</v>
      </c>
      <c r="G35" s="41">
        <f>G33+G13</f>
        <v>6736</v>
      </c>
      <c r="H35" s="48">
        <f>H13+H33</f>
        <v>26</v>
      </c>
      <c r="I35" s="41">
        <f>I33+I13</f>
        <v>598</v>
      </c>
      <c r="J35" s="41">
        <f>J33+J13</f>
        <v>13432</v>
      </c>
    </row>
    <row r="62" spans="1:10" ht="12.75" customHeight="1" x14ac:dyDescent="0.25">
      <c r="A62" s="44"/>
      <c r="B62" s="3"/>
      <c r="C62" s="3"/>
      <c r="D62" s="3"/>
      <c r="E62" s="3"/>
      <c r="F62" s="3"/>
      <c r="G62" s="3"/>
      <c r="H62" s="3"/>
      <c r="I62" s="3"/>
      <c r="J62" s="3"/>
    </row>
    <row r="63" spans="1:10" ht="12.75" customHeight="1" x14ac:dyDescent="0.25">
      <c r="B63" s="3"/>
      <c r="C63" s="3"/>
      <c r="D63" s="3"/>
      <c r="E63" s="3"/>
      <c r="F63" s="3"/>
      <c r="G63" s="3"/>
      <c r="H63" s="3"/>
      <c r="I63" s="3"/>
    </row>
    <row r="65" ht="10.199999999999999" x14ac:dyDescent="0.2"/>
  </sheetData>
  <phoneticPr fontId="0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workbookViewId="0">
      <selection activeCell="O6" sqref="O6"/>
    </sheetView>
  </sheetViews>
  <sheetFormatPr baseColWidth="10" defaultColWidth="12" defaultRowHeight="12.75" customHeight="1" x14ac:dyDescent="0.2"/>
  <cols>
    <col min="1" max="1" width="18.7109375" style="26" customWidth="1"/>
    <col min="2" max="10" width="10.42578125" style="26" customWidth="1"/>
    <col min="11" max="16384" width="12" style="26"/>
  </cols>
  <sheetData>
    <row r="1" spans="1:10" ht="12.75" customHeight="1" x14ac:dyDescent="0.25">
      <c r="A1" s="4" t="s">
        <v>40</v>
      </c>
      <c r="B1" s="25"/>
      <c r="C1" s="25"/>
      <c r="D1" s="25"/>
      <c r="E1" s="25"/>
      <c r="F1" s="25"/>
      <c r="G1" s="25"/>
      <c r="H1" s="25"/>
      <c r="I1" s="25"/>
      <c r="J1" s="25"/>
    </row>
    <row r="3" spans="1:10" ht="12.75" customHeight="1" x14ac:dyDescent="0.25">
      <c r="A3" s="45" t="s">
        <v>36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ht="12.75" customHeight="1" x14ac:dyDescent="0.25">
      <c r="A4" s="28"/>
    </row>
    <row r="5" spans="1:10" ht="12.75" customHeight="1" x14ac:dyDescent="0.2">
      <c r="A5" s="29"/>
      <c r="B5" s="30" t="s">
        <v>2</v>
      </c>
      <c r="C5" s="31"/>
      <c r="D5" s="32"/>
      <c r="E5" s="30" t="s">
        <v>3</v>
      </c>
      <c r="F5" s="31"/>
      <c r="G5" s="32"/>
      <c r="H5" s="31" t="s">
        <v>4</v>
      </c>
      <c r="I5" s="31"/>
      <c r="J5" s="31"/>
    </row>
    <row r="6" spans="1:10" ht="37.5" customHeight="1" x14ac:dyDescent="0.2">
      <c r="A6" s="46" t="s">
        <v>5</v>
      </c>
      <c r="B6" s="34" t="s">
        <v>6</v>
      </c>
      <c r="C6" s="34" t="s">
        <v>7</v>
      </c>
      <c r="D6" s="35" t="s">
        <v>8</v>
      </c>
      <c r="E6" s="34" t="s">
        <v>6</v>
      </c>
      <c r="F6" s="34" t="s">
        <v>7</v>
      </c>
      <c r="G6" s="35" t="s">
        <v>8</v>
      </c>
      <c r="H6" s="34" t="s">
        <v>6</v>
      </c>
      <c r="I6" s="34" t="s">
        <v>9</v>
      </c>
      <c r="J6" s="36" t="s">
        <v>8</v>
      </c>
    </row>
    <row r="7" spans="1:10" ht="12.75" customHeight="1" x14ac:dyDescent="0.2">
      <c r="A7" s="37"/>
      <c r="H7" s="38"/>
      <c r="I7" s="38"/>
      <c r="J7" s="38"/>
    </row>
    <row r="8" spans="1:10" ht="12.75" customHeight="1" x14ac:dyDescent="0.2">
      <c r="A8" s="39" t="s">
        <v>10</v>
      </c>
      <c r="B8" s="40">
        <v>1</v>
      </c>
      <c r="C8" s="41">
        <v>18</v>
      </c>
      <c r="D8" s="41">
        <v>350</v>
      </c>
      <c r="E8" s="42">
        <v>1</v>
      </c>
      <c r="F8" s="41">
        <v>12</v>
      </c>
      <c r="G8" s="41">
        <v>285</v>
      </c>
      <c r="H8" s="42">
        <v>1</v>
      </c>
      <c r="I8" s="41">
        <v>27</v>
      </c>
      <c r="J8" s="41">
        <v>573</v>
      </c>
    </row>
    <row r="9" spans="1:10" ht="12.75" customHeight="1" x14ac:dyDescent="0.2">
      <c r="A9" s="39" t="s">
        <v>11</v>
      </c>
      <c r="B9" s="40">
        <v>4</v>
      </c>
      <c r="C9" s="41">
        <v>52</v>
      </c>
      <c r="D9" s="41">
        <v>1146</v>
      </c>
      <c r="E9" s="42">
        <v>0</v>
      </c>
      <c r="F9" s="41">
        <v>0</v>
      </c>
      <c r="G9" s="41">
        <v>0</v>
      </c>
      <c r="H9" s="42">
        <v>2</v>
      </c>
      <c r="I9" s="41">
        <v>39</v>
      </c>
      <c r="J9" s="41">
        <v>773</v>
      </c>
    </row>
    <row r="10" spans="1:10" ht="12.75" customHeight="1" x14ac:dyDescent="0.2">
      <c r="A10" s="39" t="s">
        <v>12</v>
      </c>
      <c r="B10" s="40">
        <v>6</v>
      </c>
      <c r="C10" s="41">
        <v>102</v>
      </c>
      <c r="D10" s="41">
        <v>2279</v>
      </c>
      <c r="E10" s="42">
        <v>2</v>
      </c>
      <c r="F10" s="41">
        <v>24</v>
      </c>
      <c r="G10" s="41">
        <v>517</v>
      </c>
      <c r="H10" s="42">
        <v>2</v>
      </c>
      <c r="I10" s="41">
        <v>46</v>
      </c>
      <c r="J10" s="41">
        <v>892</v>
      </c>
    </row>
    <row r="11" spans="1:10" ht="12.75" customHeight="1" x14ac:dyDescent="0.2">
      <c r="A11" s="39" t="s">
        <v>13</v>
      </c>
      <c r="B11" s="40">
        <v>5</v>
      </c>
      <c r="C11" s="41">
        <v>82</v>
      </c>
      <c r="D11" s="41">
        <v>1883</v>
      </c>
      <c r="E11" s="42">
        <v>1</v>
      </c>
      <c r="F11" s="41">
        <v>18</v>
      </c>
      <c r="G11" s="41">
        <v>420</v>
      </c>
      <c r="H11" s="42">
        <v>2</v>
      </c>
      <c r="I11" s="41">
        <v>42</v>
      </c>
      <c r="J11" s="41">
        <v>840</v>
      </c>
    </row>
    <row r="12" spans="1:10" ht="12.75" customHeight="1" x14ac:dyDescent="0.2">
      <c r="A12" s="39" t="s">
        <v>14</v>
      </c>
      <c r="B12" s="40">
        <v>4</v>
      </c>
      <c r="C12" s="41">
        <v>78</v>
      </c>
      <c r="D12" s="41">
        <v>1747</v>
      </c>
      <c r="E12" s="42">
        <v>2</v>
      </c>
      <c r="F12" s="41">
        <v>24</v>
      </c>
      <c r="G12" s="41">
        <v>564</v>
      </c>
      <c r="H12" s="42">
        <v>3</v>
      </c>
      <c r="I12" s="41">
        <v>60</v>
      </c>
      <c r="J12" s="41">
        <v>1280</v>
      </c>
    </row>
    <row r="13" spans="1:10" ht="12.75" customHeight="1" x14ac:dyDescent="0.2">
      <c r="A13" s="1" t="s">
        <v>15</v>
      </c>
      <c r="B13" s="40">
        <v>20</v>
      </c>
      <c r="C13" s="41">
        <v>332</v>
      </c>
      <c r="D13" s="41">
        <v>7405</v>
      </c>
      <c r="E13" s="42">
        <v>6</v>
      </c>
      <c r="F13" s="41">
        <v>78</v>
      </c>
      <c r="G13" s="41">
        <v>1786</v>
      </c>
      <c r="H13" s="42">
        <v>10</v>
      </c>
      <c r="I13" s="41">
        <v>214</v>
      </c>
      <c r="J13" s="41">
        <v>4358</v>
      </c>
    </row>
    <row r="14" spans="1:10" ht="12.75" customHeight="1" x14ac:dyDescent="0.2">
      <c r="A14" s="39"/>
      <c r="B14" s="40"/>
      <c r="C14" s="41"/>
      <c r="D14" s="41"/>
      <c r="E14" s="42"/>
      <c r="F14" s="41"/>
      <c r="G14" s="41"/>
      <c r="H14" s="42"/>
      <c r="I14" s="41"/>
      <c r="J14" s="41"/>
    </row>
    <row r="15" spans="1:10" ht="12.75" customHeight="1" x14ac:dyDescent="0.2">
      <c r="A15" s="43" t="s">
        <v>16</v>
      </c>
      <c r="B15" s="40">
        <v>8</v>
      </c>
      <c r="C15" s="41">
        <v>143</v>
      </c>
      <c r="D15" s="41">
        <v>3258</v>
      </c>
      <c r="E15" s="42">
        <v>2</v>
      </c>
      <c r="F15" s="41">
        <v>31</v>
      </c>
      <c r="G15" s="41">
        <v>807</v>
      </c>
      <c r="H15" s="42">
        <v>3</v>
      </c>
      <c r="I15" s="41">
        <v>60</v>
      </c>
      <c r="J15" s="41">
        <v>1329</v>
      </c>
    </row>
    <row r="16" spans="1:10" ht="12.75" customHeight="1" x14ac:dyDescent="0.2">
      <c r="A16" s="43" t="s">
        <v>17</v>
      </c>
      <c r="B16" s="40">
        <v>1</v>
      </c>
      <c r="C16" s="41">
        <v>11</v>
      </c>
      <c r="D16" s="41">
        <v>248</v>
      </c>
      <c r="E16" s="42">
        <v>0</v>
      </c>
      <c r="F16" s="41">
        <v>0</v>
      </c>
      <c r="G16" s="41">
        <v>0</v>
      </c>
      <c r="H16" s="42">
        <v>0</v>
      </c>
      <c r="I16" s="41">
        <v>0</v>
      </c>
      <c r="J16" s="41">
        <v>0</v>
      </c>
    </row>
    <row r="17" spans="1:10" ht="12.75" customHeight="1" x14ac:dyDescent="0.2">
      <c r="A17" s="43" t="s">
        <v>18</v>
      </c>
      <c r="B17" s="40">
        <v>2</v>
      </c>
      <c r="C17" s="41">
        <v>19</v>
      </c>
      <c r="D17" s="41">
        <v>447</v>
      </c>
      <c r="E17" s="42">
        <v>0</v>
      </c>
      <c r="F17" s="41">
        <v>0</v>
      </c>
      <c r="G17" s="41">
        <v>0</v>
      </c>
      <c r="H17" s="42">
        <v>0</v>
      </c>
      <c r="I17" s="41">
        <v>0</v>
      </c>
      <c r="J17" s="41">
        <v>0</v>
      </c>
    </row>
    <row r="18" spans="1:10" ht="12.75" customHeight="1" x14ac:dyDescent="0.2">
      <c r="A18" s="43" t="s">
        <v>19</v>
      </c>
      <c r="B18" s="40">
        <v>2</v>
      </c>
      <c r="C18" s="41">
        <v>35</v>
      </c>
      <c r="D18" s="41">
        <v>792</v>
      </c>
      <c r="E18" s="42">
        <v>1</v>
      </c>
      <c r="F18" s="41">
        <v>12</v>
      </c>
      <c r="G18" s="41">
        <v>310</v>
      </c>
      <c r="H18" s="42">
        <v>1</v>
      </c>
      <c r="I18" s="41">
        <v>22</v>
      </c>
      <c r="J18" s="41">
        <v>456</v>
      </c>
    </row>
    <row r="19" spans="1:10" ht="12.75" customHeight="1" x14ac:dyDescent="0.2">
      <c r="A19" s="43" t="s">
        <v>20</v>
      </c>
      <c r="B19" s="40">
        <v>4</v>
      </c>
      <c r="C19" s="41">
        <v>54</v>
      </c>
      <c r="D19" s="41">
        <v>1219</v>
      </c>
      <c r="E19" s="42">
        <v>1</v>
      </c>
      <c r="F19" s="41">
        <v>13</v>
      </c>
      <c r="G19" s="41">
        <v>337</v>
      </c>
      <c r="H19" s="42">
        <v>2</v>
      </c>
      <c r="I19" s="41">
        <v>43</v>
      </c>
      <c r="J19" s="41">
        <v>952</v>
      </c>
    </row>
    <row r="20" spans="1:10" ht="12.75" customHeight="1" x14ac:dyDescent="0.2">
      <c r="A20" s="43" t="s">
        <v>21</v>
      </c>
      <c r="B20" s="40">
        <v>2</v>
      </c>
      <c r="C20" s="41">
        <v>29</v>
      </c>
      <c r="D20" s="41">
        <v>627</v>
      </c>
      <c r="E20" s="42">
        <v>0</v>
      </c>
      <c r="F20" s="41">
        <v>0</v>
      </c>
      <c r="G20" s="41">
        <v>0</v>
      </c>
      <c r="H20" s="42">
        <v>0</v>
      </c>
      <c r="I20" s="41">
        <v>0</v>
      </c>
      <c r="J20" s="41">
        <v>0</v>
      </c>
    </row>
    <row r="21" spans="1:10" ht="12.75" customHeight="1" x14ac:dyDescent="0.2">
      <c r="A21" s="43" t="s">
        <v>22</v>
      </c>
      <c r="B21" s="40">
        <v>3</v>
      </c>
      <c r="C21" s="41">
        <v>56</v>
      </c>
      <c r="D21" s="41">
        <v>1203</v>
      </c>
      <c r="E21" s="42">
        <v>1</v>
      </c>
      <c r="F21" s="41">
        <v>12</v>
      </c>
      <c r="G21" s="41">
        <v>286</v>
      </c>
      <c r="H21" s="42">
        <v>1</v>
      </c>
      <c r="I21" s="41">
        <v>28</v>
      </c>
      <c r="J21" s="41">
        <v>645</v>
      </c>
    </row>
    <row r="22" spans="1:10" ht="12.75" customHeight="1" x14ac:dyDescent="0.2">
      <c r="A22" s="43" t="s">
        <v>23</v>
      </c>
      <c r="B22" s="40">
        <v>6</v>
      </c>
      <c r="C22" s="41">
        <v>84</v>
      </c>
      <c r="D22" s="41">
        <v>1882</v>
      </c>
      <c r="E22" s="42">
        <v>2</v>
      </c>
      <c r="F22" s="41">
        <v>28</v>
      </c>
      <c r="G22" s="41">
        <v>708</v>
      </c>
      <c r="H22" s="42">
        <v>2</v>
      </c>
      <c r="I22" s="41">
        <v>42</v>
      </c>
      <c r="J22" s="41">
        <v>912</v>
      </c>
    </row>
    <row r="23" spans="1:10" ht="12.75" customHeight="1" x14ac:dyDescent="0.2">
      <c r="A23" s="43" t="s">
        <v>24</v>
      </c>
      <c r="B23" s="40">
        <v>1</v>
      </c>
      <c r="C23" s="41">
        <v>21</v>
      </c>
      <c r="D23" s="41">
        <v>430</v>
      </c>
      <c r="E23" s="42">
        <v>0</v>
      </c>
      <c r="F23" s="41">
        <v>0</v>
      </c>
      <c r="G23" s="41">
        <v>0</v>
      </c>
      <c r="H23" s="42">
        <v>0</v>
      </c>
      <c r="I23" s="41">
        <v>0</v>
      </c>
      <c r="J23" s="41">
        <v>0</v>
      </c>
    </row>
    <row r="24" spans="1:10" ht="12.75" customHeight="1" x14ac:dyDescent="0.2">
      <c r="A24" s="43" t="s">
        <v>25</v>
      </c>
      <c r="B24" s="40">
        <v>2</v>
      </c>
      <c r="C24" s="41">
        <v>14</v>
      </c>
      <c r="D24" s="41">
        <v>303</v>
      </c>
      <c r="E24" s="42">
        <v>0</v>
      </c>
      <c r="F24" s="41">
        <v>0</v>
      </c>
      <c r="G24" s="41">
        <v>0</v>
      </c>
      <c r="H24" s="42">
        <v>0</v>
      </c>
      <c r="I24" s="41">
        <v>0</v>
      </c>
      <c r="J24" s="41">
        <v>0</v>
      </c>
    </row>
    <row r="25" spans="1:10" ht="12.75" customHeight="1" x14ac:dyDescent="0.2">
      <c r="A25" s="43" t="s">
        <v>26</v>
      </c>
      <c r="B25" s="40">
        <v>1</v>
      </c>
      <c r="C25" s="41">
        <v>22</v>
      </c>
      <c r="D25" s="41">
        <v>488</v>
      </c>
      <c r="E25" s="42">
        <v>0</v>
      </c>
      <c r="F25" s="41">
        <v>0</v>
      </c>
      <c r="G25" s="41">
        <v>0</v>
      </c>
      <c r="H25" s="42">
        <v>1</v>
      </c>
      <c r="I25" s="41">
        <v>23</v>
      </c>
      <c r="J25" s="41">
        <v>538</v>
      </c>
    </row>
    <row r="26" spans="1:10" ht="12.75" customHeight="1" x14ac:dyDescent="0.2">
      <c r="A26" s="43" t="s">
        <v>27</v>
      </c>
      <c r="B26" s="40">
        <v>2</v>
      </c>
      <c r="C26" s="41">
        <v>45</v>
      </c>
      <c r="D26" s="41">
        <v>1021</v>
      </c>
      <c r="E26" s="42">
        <v>1</v>
      </c>
      <c r="F26" s="41">
        <v>12</v>
      </c>
      <c r="G26" s="41">
        <v>303</v>
      </c>
      <c r="H26" s="42">
        <v>1</v>
      </c>
      <c r="I26" s="41">
        <v>29</v>
      </c>
      <c r="J26" s="41">
        <v>715</v>
      </c>
    </row>
    <row r="27" spans="1:10" ht="12.75" customHeight="1" x14ac:dyDescent="0.2">
      <c r="A27" s="43" t="s">
        <v>28</v>
      </c>
      <c r="B27" s="40">
        <v>1</v>
      </c>
      <c r="C27" s="41">
        <v>31</v>
      </c>
      <c r="D27" s="41">
        <v>719</v>
      </c>
      <c r="E27" s="42">
        <v>0</v>
      </c>
      <c r="F27" s="41">
        <v>0</v>
      </c>
      <c r="G27" s="41">
        <v>0</v>
      </c>
      <c r="H27" s="42">
        <v>0</v>
      </c>
      <c r="I27" s="41">
        <v>0</v>
      </c>
      <c r="J27" s="41">
        <v>0</v>
      </c>
    </row>
    <row r="28" spans="1:10" ht="12.75" customHeight="1" x14ac:dyDescent="0.2">
      <c r="A28" s="43" t="s">
        <v>29</v>
      </c>
      <c r="B28" s="40">
        <v>2</v>
      </c>
      <c r="C28" s="41">
        <v>35</v>
      </c>
      <c r="D28" s="41">
        <v>765</v>
      </c>
      <c r="E28" s="42">
        <v>1</v>
      </c>
      <c r="F28" s="41">
        <v>17</v>
      </c>
      <c r="G28" s="41">
        <v>436</v>
      </c>
      <c r="H28" s="42">
        <v>1</v>
      </c>
      <c r="I28" s="41">
        <v>31</v>
      </c>
      <c r="J28" s="41">
        <v>740</v>
      </c>
    </row>
    <row r="29" spans="1:10" ht="12.75" customHeight="1" x14ac:dyDescent="0.2">
      <c r="A29" s="43" t="s">
        <v>30</v>
      </c>
      <c r="B29" s="40">
        <v>5</v>
      </c>
      <c r="C29" s="41">
        <v>83</v>
      </c>
      <c r="D29" s="41">
        <v>1902</v>
      </c>
      <c r="E29" s="42">
        <v>1</v>
      </c>
      <c r="F29" s="41">
        <v>18</v>
      </c>
      <c r="G29" s="41">
        <v>476</v>
      </c>
      <c r="H29" s="42">
        <v>2</v>
      </c>
      <c r="I29" s="41">
        <v>61</v>
      </c>
      <c r="J29" s="41">
        <v>1442</v>
      </c>
    </row>
    <row r="30" spans="1:10" ht="12.75" customHeight="1" x14ac:dyDescent="0.2">
      <c r="A30" s="43" t="s">
        <v>31</v>
      </c>
      <c r="B30" s="40">
        <v>1</v>
      </c>
      <c r="C30" s="41">
        <v>19</v>
      </c>
      <c r="D30" s="41">
        <v>437</v>
      </c>
      <c r="E30" s="42">
        <v>0</v>
      </c>
      <c r="F30" s="41">
        <v>0</v>
      </c>
      <c r="G30" s="41">
        <v>0</v>
      </c>
      <c r="H30" s="42">
        <v>0</v>
      </c>
      <c r="I30" s="41">
        <v>0</v>
      </c>
      <c r="J30" s="41">
        <v>0</v>
      </c>
    </row>
    <row r="31" spans="1:10" ht="12.75" customHeight="1" x14ac:dyDescent="0.2">
      <c r="A31" s="43" t="s">
        <v>32</v>
      </c>
      <c r="B31" s="40">
        <v>5</v>
      </c>
      <c r="C31" s="41">
        <v>73</v>
      </c>
      <c r="D31" s="41">
        <v>1659</v>
      </c>
      <c r="E31" s="42">
        <v>1</v>
      </c>
      <c r="F31" s="41">
        <v>14</v>
      </c>
      <c r="G31" s="41">
        <v>378</v>
      </c>
      <c r="H31" s="42">
        <v>1</v>
      </c>
      <c r="I31" s="41">
        <v>25</v>
      </c>
      <c r="J31" s="41">
        <v>601</v>
      </c>
    </row>
    <row r="32" spans="1:10" ht="12.75" customHeight="1" x14ac:dyDescent="0.2">
      <c r="A32" s="43" t="s">
        <v>33</v>
      </c>
      <c r="B32" s="40">
        <v>6</v>
      </c>
      <c r="C32" s="41">
        <v>89</v>
      </c>
      <c r="D32" s="41">
        <v>1891</v>
      </c>
      <c r="E32" s="42">
        <v>2</v>
      </c>
      <c r="F32" s="41">
        <v>29</v>
      </c>
      <c r="G32" s="41">
        <v>742</v>
      </c>
      <c r="H32" s="42">
        <v>1</v>
      </c>
      <c r="I32" s="41">
        <v>24</v>
      </c>
      <c r="J32" s="41">
        <v>567</v>
      </c>
    </row>
    <row r="33" spans="1:10" ht="12.75" customHeight="1" x14ac:dyDescent="0.2">
      <c r="A33" s="2" t="s">
        <v>34</v>
      </c>
      <c r="B33" s="42">
        <v>54</v>
      </c>
      <c r="C33" s="41">
        <v>863</v>
      </c>
      <c r="D33" s="41">
        <v>19291</v>
      </c>
      <c r="E33" s="42">
        <v>13</v>
      </c>
      <c r="F33" s="41">
        <v>186</v>
      </c>
      <c r="G33" s="41">
        <v>4783</v>
      </c>
      <c r="H33" s="42">
        <v>16</v>
      </c>
      <c r="I33" s="41">
        <v>388</v>
      </c>
      <c r="J33" s="41">
        <v>8897</v>
      </c>
    </row>
    <row r="34" spans="1:10" ht="12.75" customHeight="1" x14ac:dyDescent="0.2">
      <c r="A34" s="1"/>
      <c r="B34" s="40"/>
      <c r="C34" s="40"/>
      <c r="D34" s="40"/>
      <c r="E34" s="40"/>
      <c r="F34" s="41"/>
      <c r="G34" s="41"/>
      <c r="H34" s="42"/>
      <c r="I34" s="41"/>
      <c r="J34" s="41"/>
    </row>
    <row r="35" spans="1:10" ht="12.75" customHeight="1" x14ac:dyDescent="0.2">
      <c r="A35" s="1" t="s">
        <v>35</v>
      </c>
      <c r="B35" s="42">
        <v>74</v>
      </c>
      <c r="C35" s="41">
        <v>1195</v>
      </c>
      <c r="D35" s="41">
        <v>26696</v>
      </c>
      <c r="E35" s="42">
        <v>19</v>
      </c>
      <c r="F35" s="41">
        <v>264</v>
      </c>
      <c r="G35" s="41">
        <v>6569</v>
      </c>
      <c r="H35" s="42">
        <v>26</v>
      </c>
      <c r="I35" s="41">
        <v>602</v>
      </c>
      <c r="J35" s="41">
        <v>13255</v>
      </c>
    </row>
    <row r="62" spans="1:10" ht="12.75" customHeight="1" x14ac:dyDescent="0.25">
      <c r="A62" s="44"/>
      <c r="B62" s="3"/>
      <c r="C62" s="3"/>
      <c r="D62" s="3"/>
      <c r="E62" s="3"/>
      <c r="F62" s="3"/>
      <c r="G62" s="3"/>
      <c r="H62" s="3"/>
      <c r="I62" s="3"/>
      <c r="J62" s="3"/>
    </row>
    <row r="63" spans="1:10" ht="12.75" customHeight="1" x14ac:dyDescent="0.25">
      <c r="B63" s="3"/>
      <c r="C63" s="3"/>
      <c r="D63" s="3"/>
      <c r="E63" s="3"/>
      <c r="F63" s="3"/>
      <c r="G63" s="3"/>
      <c r="H63" s="3"/>
      <c r="I63" s="3"/>
    </row>
  </sheetData>
  <phoneticPr fontId="0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workbookViewId="0">
      <selection activeCell="O6" sqref="O6"/>
    </sheetView>
  </sheetViews>
  <sheetFormatPr baseColWidth="10" defaultColWidth="12" defaultRowHeight="12.75" customHeight="1" x14ac:dyDescent="0.2"/>
  <cols>
    <col min="1" max="1" width="18.7109375" style="26" customWidth="1"/>
    <col min="2" max="10" width="10.42578125" style="26" customWidth="1"/>
    <col min="11" max="16384" width="12" style="26"/>
  </cols>
  <sheetData>
    <row r="1" spans="1:10" ht="12.75" customHeight="1" x14ac:dyDescent="0.25">
      <c r="A1" s="4" t="s">
        <v>40</v>
      </c>
      <c r="B1" s="25"/>
      <c r="C1" s="25"/>
      <c r="D1" s="25"/>
      <c r="E1" s="25"/>
      <c r="F1" s="25"/>
      <c r="G1" s="25"/>
      <c r="H1" s="25"/>
      <c r="I1" s="25"/>
      <c r="J1" s="25"/>
    </row>
    <row r="3" spans="1:10" ht="12.75" customHeight="1" x14ac:dyDescent="0.25">
      <c r="A3" s="45" t="s">
        <v>37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ht="12.75" customHeight="1" x14ac:dyDescent="0.25">
      <c r="A4" s="28"/>
    </row>
    <row r="5" spans="1:10" ht="12.75" customHeight="1" x14ac:dyDescent="0.2">
      <c r="A5" s="29"/>
      <c r="B5" s="30" t="s">
        <v>2</v>
      </c>
      <c r="C5" s="31"/>
      <c r="D5" s="32"/>
      <c r="E5" s="30" t="s">
        <v>3</v>
      </c>
      <c r="F5" s="31"/>
      <c r="G5" s="32"/>
      <c r="H5" s="31" t="s">
        <v>4</v>
      </c>
      <c r="I5" s="31"/>
      <c r="J5" s="31"/>
    </row>
    <row r="6" spans="1:10" ht="37.5" customHeight="1" x14ac:dyDescent="0.2">
      <c r="A6" s="46" t="s">
        <v>5</v>
      </c>
      <c r="B6" s="34" t="s">
        <v>6</v>
      </c>
      <c r="C6" s="34" t="s">
        <v>7</v>
      </c>
      <c r="D6" s="35" t="s">
        <v>8</v>
      </c>
      <c r="E6" s="34" t="s">
        <v>6</v>
      </c>
      <c r="F6" s="34" t="s">
        <v>7</v>
      </c>
      <c r="G6" s="35" t="s">
        <v>8</v>
      </c>
      <c r="H6" s="34" t="s">
        <v>6</v>
      </c>
      <c r="I6" s="34" t="s">
        <v>9</v>
      </c>
      <c r="J6" s="36" t="s">
        <v>8</v>
      </c>
    </row>
    <row r="7" spans="1:10" ht="12.75" customHeight="1" x14ac:dyDescent="0.2">
      <c r="A7" s="37"/>
      <c r="H7" s="38"/>
      <c r="I7" s="38"/>
      <c r="J7" s="38"/>
    </row>
    <row r="8" spans="1:10" ht="12.75" customHeight="1" x14ac:dyDescent="0.2">
      <c r="A8" s="39" t="s">
        <v>10</v>
      </c>
      <c r="B8" s="40">
        <v>1</v>
      </c>
      <c r="C8" s="41">
        <v>17</v>
      </c>
      <c r="D8" s="41">
        <v>344</v>
      </c>
      <c r="E8" s="42">
        <v>1</v>
      </c>
      <c r="F8" s="41">
        <v>12</v>
      </c>
      <c r="G8" s="41">
        <v>291</v>
      </c>
      <c r="H8" s="42">
        <v>1</v>
      </c>
      <c r="I8" s="41">
        <v>28</v>
      </c>
      <c r="J8" s="41">
        <v>582</v>
      </c>
    </row>
    <row r="9" spans="1:10" ht="12.75" customHeight="1" x14ac:dyDescent="0.2">
      <c r="A9" s="39" t="s">
        <v>11</v>
      </c>
      <c r="B9" s="40">
        <v>4</v>
      </c>
      <c r="C9" s="41">
        <v>52</v>
      </c>
      <c r="D9" s="41">
        <v>1206</v>
      </c>
      <c r="E9" s="42">
        <v>0</v>
      </c>
      <c r="F9" s="41">
        <v>0</v>
      </c>
      <c r="G9" s="41">
        <v>0</v>
      </c>
      <c r="H9" s="42">
        <v>2</v>
      </c>
      <c r="I9" s="41">
        <v>39</v>
      </c>
      <c r="J9" s="41">
        <v>787</v>
      </c>
    </row>
    <row r="10" spans="1:10" ht="12.75" customHeight="1" x14ac:dyDescent="0.2">
      <c r="A10" s="39" t="s">
        <v>12</v>
      </c>
      <c r="B10" s="40">
        <v>6</v>
      </c>
      <c r="C10" s="41">
        <v>103</v>
      </c>
      <c r="D10" s="41">
        <v>2310</v>
      </c>
      <c r="E10" s="42">
        <v>2</v>
      </c>
      <c r="F10" s="41">
        <v>23</v>
      </c>
      <c r="G10" s="41">
        <v>511</v>
      </c>
      <c r="H10" s="42">
        <v>2</v>
      </c>
      <c r="I10" s="41">
        <v>45</v>
      </c>
      <c r="J10" s="41">
        <v>865</v>
      </c>
    </row>
    <row r="11" spans="1:10" ht="12.75" customHeight="1" x14ac:dyDescent="0.2">
      <c r="A11" s="39" t="s">
        <v>13</v>
      </c>
      <c r="B11" s="40">
        <v>5</v>
      </c>
      <c r="C11" s="41">
        <v>82</v>
      </c>
      <c r="D11" s="41">
        <v>1929</v>
      </c>
      <c r="E11" s="42">
        <v>1</v>
      </c>
      <c r="F11" s="41">
        <v>18</v>
      </c>
      <c r="G11" s="41">
        <v>453</v>
      </c>
      <c r="H11" s="42">
        <v>2</v>
      </c>
      <c r="I11" s="41">
        <v>41</v>
      </c>
      <c r="J11" s="41">
        <v>830</v>
      </c>
    </row>
    <row r="12" spans="1:10" ht="12.75" customHeight="1" x14ac:dyDescent="0.2">
      <c r="A12" s="39" t="s">
        <v>14</v>
      </c>
      <c r="B12" s="40">
        <v>4</v>
      </c>
      <c r="C12" s="41">
        <v>78</v>
      </c>
      <c r="D12" s="41">
        <v>1817</v>
      </c>
      <c r="E12" s="42">
        <v>2</v>
      </c>
      <c r="F12" s="41">
        <v>22</v>
      </c>
      <c r="G12" s="41">
        <v>510</v>
      </c>
      <c r="H12" s="42">
        <v>3</v>
      </c>
      <c r="I12" s="41">
        <v>59</v>
      </c>
      <c r="J12" s="41">
        <v>1229</v>
      </c>
    </row>
    <row r="13" spans="1:10" ht="12.75" customHeight="1" x14ac:dyDescent="0.2">
      <c r="A13" s="1" t="s">
        <v>15</v>
      </c>
      <c r="B13" s="40">
        <v>20</v>
      </c>
      <c r="C13" s="41">
        <v>332</v>
      </c>
      <c r="D13" s="41">
        <v>7606</v>
      </c>
      <c r="E13" s="42">
        <v>6</v>
      </c>
      <c r="F13" s="41">
        <v>75</v>
      </c>
      <c r="G13" s="41">
        <v>1765</v>
      </c>
      <c r="H13" s="42">
        <v>10</v>
      </c>
      <c r="I13" s="41">
        <v>212</v>
      </c>
      <c r="J13" s="41">
        <v>4293</v>
      </c>
    </row>
    <row r="14" spans="1:10" ht="12.75" customHeight="1" x14ac:dyDescent="0.2">
      <c r="A14" s="39"/>
      <c r="B14" s="40"/>
      <c r="C14" s="41"/>
      <c r="D14" s="41"/>
      <c r="E14" s="42"/>
      <c r="F14" s="41"/>
      <c r="G14" s="41"/>
      <c r="H14" s="42"/>
      <c r="I14" s="41"/>
      <c r="J14" s="41"/>
    </row>
    <row r="15" spans="1:10" ht="12.75" customHeight="1" x14ac:dyDescent="0.2">
      <c r="A15" s="43" t="s">
        <v>16</v>
      </c>
      <c r="B15" s="40">
        <v>7</v>
      </c>
      <c r="C15" s="41">
        <v>145</v>
      </c>
      <c r="D15" s="41">
        <v>3393</v>
      </c>
      <c r="E15" s="42">
        <v>2</v>
      </c>
      <c r="F15" s="41">
        <v>32</v>
      </c>
      <c r="G15" s="41">
        <v>818</v>
      </c>
      <c r="H15" s="42">
        <v>3</v>
      </c>
      <c r="I15" s="41">
        <v>60</v>
      </c>
      <c r="J15" s="41">
        <v>1253</v>
      </c>
    </row>
    <row r="16" spans="1:10" ht="12.75" customHeight="1" x14ac:dyDescent="0.2">
      <c r="A16" s="43" t="s">
        <v>17</v>
      </c>
      <c r="B16" s="40">
        <v>1</v>
      </c>
      <c r="C16" s="41">
        <v>11</v>
      </c>
      <c r="D16" s="41">
        <v>248</v>
      </c>
      <c r="E16" s="42">
        <v>0</v>
      </c>
      <c r="F16" s="41">
        <v>0</v>
      </c>
      <c r="G16" s="41">
        <v>0</v>
      </c>
      <c r="H16" s="42">
        <v>0</v>
      </c>
      <c r="I16" s="41">
        <v>0</v>
      </c>
      <c r="J16" s="41">
        <v>0</v>
      </c>
    </row>
    <row r="17" spans="1:10" ht="12.75" customHeight="1" x14ac:dyDescent="0.2">
      <c r="A17" s="43" t="s">
        <v>18</v>
      </c>
      <c r="B17" s="40">
        <v>2</v>
      </c>
      <c r="C17" s="41">
        <v>19</v>
      </c>
      <c r="D17" s="41">
        <v>431</v>
      </c>
      <c r="E17" s="42">
        <v>0</v>
      </c>
      <c r="F17" s="41">
        <v>0</v>
      </c>
      <c r="G17" s="41">
        <v>0</v>
      </c>
      <c r="H17" s="42">
        <v>0</v>
      </c>
      <c r="I17" s="41">
        <v>0</v>
      </c>
      <c r="J17" s="41">
        <v>0</v>
      </c>
    </row>
    <row r="18" spans="1:10" ht="12.75" customHeight="1" x14ac:dyDescent="0.2">
      <c r="A18" s="43" t="s">
        <v>19</v>
      </c>
      <c r="B18" s="40">
        <v>2</v>
      </c>
      <c r="C18" s="41">
        <v>35</v>
      </c>
      <c r="D18" s="41">
        <v>796</v>
      </c>
      <c r="E18" s="42">
        <v>1</v>
      </c>
      <c r="F18" s="41">
        <v>12</v>
      </c>
      <c r="G18" s="41">
        <v>300</v>
      </c>
      <c r="H18" s="42">
        <v>1</v>
      </c>
      <c r="I18" s="41">
        <v>21</v>
      </c>
      <c r="J18" s="41">
        <v>413</v>
      </c>
    </row>
    <row r="19" spans="1:10" ht="12.75" customHeight="1" x14ac:dyDescent="0.2">
      <c r="A19" s="43" t="s">
        <v>20</v>
      </c>
      <c r="B19" s="40">
        <v>4</v>
      </c>
      <c r="C19" s="41">
        <v>55</v>
      </c>
      <c r="D19" s="41">
        <v>1244</v>
      </c>
      <c r="E19" s="42">
        <v>1</v>
      </c>
      <c r="F19" s="41">
        <v>14</v>
      </c>
      <c r="G19" s="41">
        <v>356</v>
      </c>
      <c r="H19" s="42">
        <v>2</v>
      </c>
      <c r="I19" s="41">
        <v>43</v>
      </c>
      <c r="J19" s="41">
        <v>947</v>
      </c>
    </row>
    <row r="20" spans="1:10" ht="12.75" customHeight="1" x14ac:dyDescent="0.2">
      <c r="A20" s="43" t="s">
        <v>21</v>
      </c>
      <c r="B20" s="40">
        <v>2</v>
      </c>
      <c r="C20" s="41">
        <v>29</v>
      </c>
      <c r="D20" s="41">
        <v>613</v>
      </c>
      <c r="E20" s="42">
        <v>0</v>
      </c>
      <c r="F20" s="41">
        <v>0</v>
      </c>
      <c r="G20" s="41">
        <v>0</v>
      </c>
      <c r="H20" s="42">
        <v>0</v>
      </c>
      <c r="I20" s="41">
        <v>0</v>
      </c>
      <c r="J20" s="41">
        <v>0</v>
      </c>
    </row>
    <row r="21" spans="1:10" ht="12.75" customHeight="1" x14ac:dyDescent="0.2">
      <c r="A21" s="43" t="s">
        <v>22</v>
      </c>
      <c r="B21" s="40">
        <v>3</v>
      </c>
      <c r="C21" s="41">
        <v>57</v>
      </c>
      <c r="D21" s="41">
        <v>1223</v>
      </c>
      <c r="E21" s="42">
        <v>1</v>
      </c>
      <c r="F21" s="41">
        <v>12</v>
      </c>
      <c r="G21" s="41">
        <v>281</v>
      </c>
      <c r="H21" s="42">
        <v>1</v>
      </c>
      <c r="I21" s="41">
        <v>28</v>
      </c>
      <c r="J21" s="41">
        <v>660</v>
      </c>
    </row>
    <row r="22" spans="1:10" ht="12.75" customHeight="1" x14ac:dyDescent="0.2">
      <c r="A22" s="43" t="s">
        <v>23</v>
      </c>
      <c r="B22" s="40">
        <v>6</v>
      </c>
      <c r="C22" s="41">
        <v>83</v>
      </c>
      <c r="D22" s="41">
        <v>1901</v>
      </c>
      <c r="E22" s="42">
        <v>2</v>
      </c>
      <c r="F22" s="41">
        <v>29</v>
      </c>
      <c r="G22" s="41">
        <v>745</v>
      </c>
      <c r="H22" s="42">
        <v>2</v>
      </c>
      <c r="I22" s="41">
        <v>43</v>
      </c>
      <c r="J22" s="41">
        <v>919</v>
      </c>
    </row>
    <row r="23" spans="1:10" ht="12.75" customHeight="1" x14ac:dyDescent="0.2">
      <c r="A23" s="43" t="s">
        <v>24</v>
      </c>
      <c r="B23" s="40">
        <v>1</v>
      </c>
      <c r="C23" s="41">
        <v>21</v>
      </c>
      <c r="D23" s="41">
        <v>440</v>
      </c>
      <c r="E23" s="42">
        <v>0</v>
      </c>
      <c r="F23" s="41">
        <v>0</v>
      </c>
      <c r="G23" s="41">
        <v>0</v>
      </c>
      <c r="H23" s="42">
        <v>0</v>
      </c>
      <c r="I23" s="41">
        <v>0</v>
      </c>
      <c r="J23" s="41">
        <v>0</v>
      </c>
    </row>
    <row r="24" spans="1:10" ht="12.75" customHeight="1" x14ac:dyDescent="0.2">
      <c r="A24" s="43" t="s">
        <v>25</v>
      </c>
      <c r="B24" s="40">
        <v>2</v>
      </c>
      <c r="C24" s="41">
        <v>13</v>
      </c>
      <c r="D24" s="41">
        <v>310</v>
      </c>
      <c r="E24" s="42">
        <v>0</v>
      </c>
      <c r="F24" s="41">
        <v>0</v>
      </c>
      <c r="G24" s="41">
        <v>0</v>
      </c>
      <c r="H24" s="42">
        <v>0</v>
      </c>
      <c r="I24" s="41">
        <v>0</v>
      </c>
      <c r="J24" s="41">
        <v>0</v>
      </c>
    </row>
    <row r="25" spans="1:10" ht="12.75" customHeight="1" x14ac:dyDescent="0.2">
      <c r="A25" s="43" t="s">
        <v>26</v>
      </c>
      <c r="B25" s="40">
        <v>1</v>
      </c>
      <c r="C25" s="41">
        <v>22</v>
      </c>
      <c r="D25" s="41">
        <v>473</v>
      </c>
      <c r="E25" s="42">
        <v>0</v>
      </c>
      <c r="F25" s="41">
        <v>0</v>
      </c>
      <c r="G25" s="41">
        <v>0</v>
      </c>
      <c r="H25" s="42">
        <v>1</v>
      </c>
      <c r="I25" s="41">
        <v>23</v>
      </c>
      <c r="J25" s="41">
        <v>517</v>
      </c>
    </row>
    <row r="26" spans="1:10" ht="12.75" customHeight="1" x14ac:dyDescent="0.2">
      <c r="A26" s="43" t="s">
        <v>27</v>
      </c>
      <c r="B26" s="40">
        <v>2</v>
      </c>
      <c r="C26" s="41">
        <v>44</v>
      </c>
      <c r="D26" s="41">
        <v>1054</v>
      </c>
      <c r="E26" s="42">
        <v>1</v>
      </c>
      <c r="F26" s="41">
        <v>12</v>
      </c>
      <c r="G26" s="41">
        <v>300</v>
      </c>
      <c r="H26" s="42">
        <v>1</v>
      </c>
      <c r="I26" s="41">
        <v>27</v>
      </c>
      <c r="J26" s="41">
        <v>659</v>
      </c>
    </row>
    <row r="27" spans="1:10" ht="12.75" customHeight="1" x14ac:dyDescent="0.2">
      <c r="A27" s="43" t="s">
        <v>28</v>
      </c>
      <c r="B27" s="40">
        <v>1</v>
      </c>
      <c r="C27" s="41">
        <v>30</v>
      </c>
      <c r="D27" s="41">
        <v>690</v>
      </c>
      <c r="E27" s="42">
        <v>0</v>
      </c>
      <c r="F27" s="41">
        <v>0</v>
      </c>
      <c r="G27" s="41">
        <v>0</v>
      </c>
      <c r="H27" s="42">
        <v>0</v>
      </c>
      <c r="I27" s="41">
        <v>0</v>
      </c>
      <c r="J27" s="41">
        <v>0</v>
      </c>
    </row>
    <row r="28" spans="1:10" ht="12.75" customHeight="1" x14ac:dyDescent="0.2">
      <c r="A28" s="43" t="s">
        <v>29</v>
      </c>
      <c r="B28" s="40">
        <v>2</v>
      </c>
      <c r="C28" s="41">
        <v>35</v>
      </c>
      <c r="D28" s="41">
        <v>812</v>
      </c>
      <c r="E28" s="42">
        <v>1</v>
      </c>
      <c r="F28" s="41">
        <v>17</v>
      </c>
      <c r="G28" s="41">
        <v>427</v>
      </c>
      <c r="H28" s="42">
        <v>1</v>
      </c>
      <c r="I28" s="41">
        <v>32</v>
      </c>
      <c r="J28" s="41">
        <v>734</v>
      </c>
    </row>
    <row r="29" spans="1:10" ht="12.75" customHeight="1" x14ac:dyDescent="0.2">
      <c r="A29" s="43" t="s">
        <v>30</v>
      </c>
      <c r="B29" s="40">
        <v>5</v>
      </c>
      <c r="C29" s="41">
        <v>83</v>
      </c>
      <c r="D29" s="41">
        <v>1880</v>
      </c>
      <c r="E29" s="42">
        <v>1</v>
      </c>
      <c r="F29" s="41">
        <v>18</v>
      </c>
      <c r="G29" s="41">
        <v>496</v>
      </c>
      <c r="H29" s="42">
        <v>2</v>
      </c>
      <c r="I29" s="41">
        <v>62</v>
      </c>
      <c r="J29" s="41">
        <v>1419</v>
      </c>
    </row>
    <row r="30" spans="1:10" ht="12.75" customHeight="1" x14ac:dyDescent="0.2">
      <c r="A30" s="43" t="s">
        <v>31</v>
      </c>
      <c r="B30" s="40">
        <v>1</v>
      </c>
      <c r="C30" s="41">
        <v>20</v>
      </c>
      <c r="D30" s="41">
        <v>447</v>
      </c>
      <c r="E30" s="42">
        <v>0</v>
      </c>
      <c r="F30" s="41">
        <v>0</v>
      </c>
      <c r="G30" s="41">
        <v>0</v>
      </c>
      <c r="H30" s="42">
        <v>0</v>
      </c>
      <c r="I30" s="41">
        <v>0</v>
      </c>
      <c r="J30" s="41">
        <v>0</v>
      </c>
    </row>
    <row r="31" spans="1:10" ht="12.75" customHeight="1" x14ac:dyDescent="0.2">
      <c r="A31" s="43" t="s">
        <v>32</v>
      </c>
      <c r="B31" s="40">
        <v>5</v>
      </c>
      <c r="C31" s="41">
        <v>72</v>
      </c>
      <c r="D31" s="41">
        <v>1640</v>
      </c>
      <c r="E31" s="42">
        <v>1</v>
      </c>
      <c r="F31" s="41">
        <v>14</v>
      </c>
      <c r="G31" s="41">
        <v>370</v>
      </c>
      <c r="H31" s="42">
        <v>1</v>
      </c>
      <c r="I31" s="41">
        <v>24</v>
      </c>
      <c r="J31" s="41">
        <v>565</v>
      </c>
    </row>
    <row r="32" spans="1:10" ht="12.75" customHeight="1" x14ac:dyDescent="0.2">
      <c r="A32" s="43" t="s">
        <v>33</v>
      </c>
      <c r="B32" s="40">
        <v>6</v>
      </c>
      <c r="C32" s="41">
        <v>87</v>
      </c>
      <c r="D32" s="41">
        <v>1922</v>
      </c>
      <c r="E32" s="42">
        <v>2</v>
      </c>
      <c r="F32" s="41">
        <v>29</v>
      </c>
      <c r="G32" s="41">
        <v>754</v>
      </c>
      <c r="H32" s="42">
        <v>1</v>
      </c>
      <c r="I32" s="41">
        <v>23</v>
      </c>
      <c r="J32" s="41">
        <v>512</v>
      </c>
    </row>
    <row r="33" spans="1:10" ht="12.75" customHeight="1" x14ac:dyDescent="0.2">
      <c r="A33" s="2" t="s">
        <v>34</v>
      </c>
      <c r="B33" s="42">
        <v>53</v>
      </c>
      <c r="C33" s="41">
        <v>861</v>
      </c>
      <c r="D33" s="41">
        <v>19517</v>
      </c>
      <c r="E33" s="42">
        <v>13</v>
      </c>
      <c r="F33" s="41">
        <v>189</v>
      </c>
      <c r="G33" s="41">
        <v>4847</v>
      </c>
      <c r="H33" s="42">
        <v>16</v>
      </c>
      <c r="I33" s="41">
        <v>386</v>
      </c>
      <c r="J33" s="41">
        <v>8598</v>
      </c>
    </row>
    <row r="34" spans="1:10" ht="12.75" customHeight="1" x14ac:dyDescent="0.2">
      <c r="A34" s="1"/>
      <c r="B34" s="40"/>
      <c r="C34" s="40"/>
      <c r="D34" s="40"/>
      <c r="E34" s="40"/>
      <c r="F34" s="41"/>
      <c r="G34" s="41"/>
      <c r="H34" s="42"/>
      <c r="I34" s="41"/>
      <c r="J34" s="41"/>
    </row>
    <row r="35" spans="1:10" ht="12.75" customHeight="1" x14ac:dyDescent="0.2">
      <c r="A35" s="1" t="s">
        <v>35</v>
      </c>
      <c r="B35" s="42">
        <v>73</v>
      </c>
      <c r="C35" s="41">
        <v>1193</v>
      </c>
      <c r="D35" s="41">
        <v>27123</v>
      </c>
      <c r="E35" s="42">
        <v>19</v>
      </c>
      <c r="F35" s="41">
        <v>264</v>
      </c>
      <c r="G35" s="41">
        <v>6612</v>
      </c>
      <c r="H35" s="42">
        <v>26</v>
      </c>
      <c r="I35" s="41">
        <v>598</v>
      </c>
      <c r="J35" s="41">
        <v>12891</v>
      </c>
    </row>
    <row r="62" spans="1:10" ht="12.75" customHeight="1" x14ac:dyDescent="0.25">
      <c r="A62" s="44"/>
      <c r="B62" s="3"/>
      <c r="C62" s="3"/>
      <c r="D62" s="3"/>
      <c r="E62" s="3"/>
      <c r="F62" s="3"/>
      <c r="G62" s="3"/>
      <c r="H62" s="3"/>
      <c r="I62" s="3"/>
      <c r="J62" s="3"/>
    </row>
    <row r="63" spans="1:10" ht="12.75" customHeight="1" x14ac:dyDescent="0.25">
      <c r="B63" s="3"/>
      <c r="C63" s="3"/>
      <c r="D63" s="3"/>
      <c r="E63" s="3"/>
      <c r="F63" s="3"/>
      <c r="G63" s="3"/>
      <c r="H63" s="3"/>
      <c r="I63" s="3"/>
    </row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workbookViewId="0">
      <selection activeCell="A11" sqref="A11:IV11"/>
    </sheetView>
  </sheetViews>
  <sheetFormatPr baseColWidth="10" defaultColWidth="12" defaultRowHeight="12.75" customHeight="1" x14ac:dyDescent="0.2"/>
  <cols>
    <col min="1" max="1" width="18.7109375" style="26" customWidth="1"/>
    <col min="2" max="10" width="10.42578125" style="26" customWidth="1"/>
    <col min="11" max="16384" width="12" style="26"/>
  </cols>
  <sheetData>
    <row r="1" spans="1:10" ht="12.75" customHeight="1" x14ac:dyDescent="0.25">
      <c r="A1" s="4" t="s">
        <v>40</v>
      </c>
      <c r="B1" s="25"/>
      <c r="C1" s="25"/>
      <c r="D1" s="25"/>
      <c r="E1" s="25"/>
      <c r="F1" s="25"/>
      <c r="G1" s="25"/>
      <c r="H1" s="25"/>
      <c r="I1" s="25"/>
      <c r="J1" s="25"/>
    </row>
    <row r="3" spans="1:10" ht="12.75" customHeight="1" x14ac:dyDescent="0.25">
      <c r="A3" s="27" t="s">
        <v>38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ht="12.75" customHeight="1" x14ac:dyDescent="0.25">
      <c r="A4" s="28"/>
    </row>
    <row r="5" spans="1:10" ht="12.75" customHeight="1" x14ac:dyDescent="0.2">
      <c r="A5" s="29"/>
      <c r="B5" s="30" t="s">
        <v>2</v>
      </c>
      <c r="C5" s="31"/>
      <c r="D5" s="32"/>
      <c r="E5" s="30" t="s">
        <v>3</v>
      </c>
      <c r="F5" s="31"/>
      <c r="G5" s="32"/>
      <c r="H5" s="31" t="s">
        <v>4</v>
      </c>
      <c r="I5" s="31"/>
      <c r="J5" s="31"/>
    </row>
    <row r="6" spans="1:10" ht="37.5" customHeight="1" x14ac:dyDescent="0.2">
      <c r="A6" s="33" t="s">
        <v>5</v>
      </c>
      <c r="B6" s="34" t="s">
        <v>6</v>
      </c>
      <c r="C6" s="34" t="s">
        <v>7</v>
      </c>
      <c r="D6" s="35" t="s">
        <v>8</v>
      </c>
      <c r="E6" s="34" t="s">
        <v>6</v>
      </c>
      <c r="F6" s="34" t="s">
        <v>7</v>
      </c>
      <c r="G6" s="35" t="s">
        <v>8</v>
      </c>
      <c r="H6" s="34" t="s">
        <v>6</v>
      </c>
      <c r="I6" s="34" t="s">
        <v>9</v>
      </c>
      <c r="J6" s="36" t="s">
        <v>8</v>
      </c>
    </row>
    <row r="7" spans="1:10" ht="12.75" customHeight="1" x14ac:dyDescent="0.2">
      <c r="A7" s="37"/>
      <c r="H7" s="38"/>
      <c r="I7" s="38"/>
      <c r="J7" s="38"/>
    </row>
    <row r="8" spans="1:10" ht="12.75" customHeight="1" x14ac:dyDescent="0.2">
      <c r="A8" s="39" t="s">
        <v>10</v>
      </c>
      <c r="B8" s="40">
        <v>1</v>
      </c>
      <c r="C8" s="41">
        <v>17</v>
      </c>
      <c r="D8" s="41">
        <v>351</v>
      </c>
      <c r="E8" s="42">
        <v>1</v>
      </c>
      <c r="F8" s="41">
        <v>12</v>
      </c>
      <c r="G8" s="41">
        <v>294</v>
      </c>
      <c r="H8" s="42">
        <v>1</v>
      </c>
      <c r="I8" s="41">
        <v>29</v>
      </c>
      <c r="J8" s="41">
        <v>603</v>
      </c>
    </row>
    <row r="9" spans="1:10" ht="12.75" customHeight="1" x14ac:dyDescent="0.2">
      <c r="A9" s="39" t="s">
        <v>11</v>
      </c>
      <c r="B9" s="40">
        <v>4</v>
      </c>
      <c r="C9" s="41">
        <v>52</v>
      </c>
      <c r="D9" s="41">
        <v>1169</v>
      </c>
      <c r="E9" s="42">
        <v>0</v>
      </c>
      <c r="F9" s="41">
        <v>0</v>
      </c>
      <c r="G9" s="41">
        <v>0</v>
      </c>
      <c r="H9" s="42">
        <v>2</v>
      </c>
      <c r="I9" s="41">
        <v>36</v>
      </c>
      <c r="J9" s="41">
        <v>755</v>
      </c>
    </row>
    <row r="10" spans="1:10" ht="12.75" customHeight="1" x14ac:dyDescent="0.2">
      <c r="A10" s="39" t="s">
        <v>12</v>
      </c>
      <c r="B10" s="40">
        <v>6</v>
      </c>
      <c r="C10" s="41">
        <v>103</v>
      </c>
      <c r="D10" s="41">
        <v>2273</v>
      </c>
      <c r="E10" s="42">
        <v>2</v>
      </c>
      <c r="F10" s="41">
        <v>23</v>
      </c>
      <c r="G10" s="41">
        <v>557</v>
      </c>
      <c r="H10" s="42">
        <v>2</v>
      </c>
      <c r="I10" s="41">
        <v>45</v>
      </c>
      <c r="J10" s="41">
        <v>879</v>
      </c>
    </row>
    <row r="11" spans="1:10" ht="12.75" customHeight="1" x14ac:dyDescent="0.2">
      <c r="A11" s="39" t="s">
        <v>13</v>
      </c>
      <c r="B11" s="40">
        <v>5</v>
      </c>
      <c r="C11" s="41">
        <v>86</v>
      </c>
      <c r="D11" s="41">
        <v>1967</v>
      </c>
      <c r="E11" s="42">
        <v>1</v>
      </c>
      <c r="F11" s="41">
        <v>18</v>
      </c>
      <c r="G11" s="41">
        <v>472</v>
      </c>
      <c r="H11" s="42">
        <v>2</v>
      </c>
      <c r="I11" s="41">
        <v>41</v>
      </c>
      <c r="J11" s="41">
        <v>803</v>
      </c>
    </row>
    <row r="12" spans="1:10" ht="12.75" customHeight="1" x14ac:dyDescent="0.2">
      <c r="A12" s="39" t="s">
        <v>14</v>
      </c>
      <c r="B12" s="40">
        <v>4</v>
      </c>
      <c r="C12" s="41">
        <v>80</v>
      </c>
      <c r="D12" s="41">
        <v>1817</v>
      </c>
      <c r="E12" s="42">
        <v>2</v>
      </c>
      <c r="F12" s="41">
        <v>23</v>
      </c>
      <c r="G12" s="41">
        <v>540</v>
      </c>
      <c r="H12" s="42">
        <v>3</v>
      </c>
      <c r="I12" s="41">
        <v>59</v>
      </c>
      <c r="J12" s="41">
        <v>1226</v>
      </c>
    </row>
    <row r="13" spans="1:10" ht="12.75" customHeight="1" x14ac:dyDescent="0.2">
      <c r="A13" s="1" t="s">
        <v>15</v>
      </c>
      <c r="B13" s="40">
        <f t="shared" ref="B13:J13" si="0">SUM(B8:B12)</f>
        <v>20</v>
      </c>
      <c r="C13" s="41">
        <f t="shared" si="0"/>
        <v>338</v>
      </c>
      <c r="D13" s="41">
        <f t="shared" si="0"/>
        <v>7577</v>
      </c>
      <c r="E13" s="42">
        <f t="shared" si="0"/>
        <v>6</v>
      </c>
      <c r="F13" s="41">
        <f t="shared" si="0"/>
        <v>76</v>
      </c>
      <c r="G13" s="41">
        <f t="shared" si="0"/>
        <v>1863</v>
      </c>
      <c r="H13" s="42">
        <f t="shared" si="0"/>
        <v>10</v>
      </c>
      <c r="I13" s="41">
        <f t="shared" si="0"/>
        <v>210</v>
      </c>
      <c r="J13" s="41">
        <f t="shared" si="0"/>
        <v>4266</v>
      </c>
    </row>
    <row r="14" spans="1:10" ht="12.75" customHeight="1" x14ac:dyDescent="0.2">
      <c r="A14" s="39"/>
      <c r="B14" s="40"/>
      <c r="C14" s="41"/>
      <c r="D14" s="41"/>
      <c r="E14" s="42"/>
      <c r="F14" s="41"/>
      <c r="G14" s="41"/>
      <c r="H14" s="42"/>
      <c r="I14" s="41"/>
      <c r="J14" s="41"/>
    </row>
    <row r="15" spans="1:10" ht="12.75" customHeight="1" x14ac:dyDescent="0.2">
      <c r="A15" s="43" t="s">
        <v>16</v>
      </c>
      <c r="B15" s="40">
        <v>7</v>
      </c>
      <c r="C15" s="41">
        <v>142</v>
      </c>
      <c r="D15" s="41">
        <v>3254</v>
      </c>
      <c r="E15" s="42">
        <v>2</v>
      </c>
      <c r="F15" s="41">
        <v>33</v>
      </c>
      <c r="G15" s="41">
        <v>829</v>
      </c>
      <c r="H15" s="42">
        <v>3</v>
      </c>
      <c r="I15" s="41">
        <v>61</v>
      </c>
      <c r="J15" s="41">
        <v>1219</v>
      </c>
    </row>
    <row r="16" spans="1:10" ht="12.75" customHeight="1" x14ac:dyDescent="0.2">
      <c r="A16" s="43" t="s">
        <v>17</v>
      </c>
      <c r="B16" s="40">
        <v>1</v>
      </c>
      <c r="C16" s="41">
        <v>11</v>
      </c>
      <c r="D16" s="41">
        <v>259</v>
      </c>
      <c r="E16" s="42">
        <v>0</v>
      </c>
      <c r="F16" s="41">
        <v>0</v>
      </c>
      <c r="G16" s="41">
        <v>0</v>
      </c>
      <c r="H16" s="42">
        <v>0</v>
      </c>
      <c r="I16" s="41">
        <v>0</v>
      </c>
      <c r="J16" s="41">
        <v>0</v>
      </c>
    </row>
    <row r="17" spans="1:10" ht="12.75" customHeight="1" x14ac:dyDescent="0.2">
      <c r="A17" s="43" t="s">
        <v>18</v>
      </c>
      <c r="B17" s="40">
        <v>2</v>
      </c>
      <c r="C17" s="41">
        <v>19</v>
      </c>
      <c r="D17" s="41">
        <v>427</v>
      </c>
      <c r="E17" s="42">
        <v>0</v>
      </c>
      <c r="F17" s="41">
        <v>0</v>
      </c>
      <c r="G17" s="41">
        <v>0</v>
      </c>
      <c r="H17" s="42">
        <v>0</v>
      </c>
      <c r="I17" s="41">
        <v>0</v>
      </c>
      <c r="J17" s="41">
        <v>0</v>
      </c>
    </row>
    <row r="18" spans="1:10" ht="12.75" customHeight="1" x14ac:dyDescent="0.2">
      <c r="A18" s="43" t="s">
        <v>19</v>
      </c>
      <c r="B18" s="40">
        <v>2</v>
      </c>
      <c r="C18" s="41">
        <v>35</v>
      </c>
      <c r="D18" s="41">
        <v>779</v>
      </c>
      <c r="E18" s="42">
        <v>1</v>
      </c>
      <c r="F18" s="41">
        <v>12</v>
      </c>
      <c r="G18" s="41">
        <v>288</v>
      </c>
      <c r="H18" s="42">
        <v>1</v>
      </c>
      <c r="I18" s="41">
        <v>20</v>
      </c>
      <c r="J18" s="41">
        <v>402</v>
      </c>
    </row>
    <row r="19" spans="1:10" ht="12.75" customHeight="1" x14ac:dyDescent="0.2">
      <c r="A19" s="43" t="s">
        <v>20</v>
      </c>
      <c r="B19" s="40">
        <v>4</v>
      </c>
      <c r="C19" s="41">
        <v>55</v>
      </c>
      <c r="D19" s="41">
        <v>1238</v>
      </c>
      <c r="E19" s="42">
        <v>1</v>
      </c>
      <c r="F19" s="41">
        <v>14</v>
      </c>
      <c r="G19" s="41">
        <v>361</v>
      </c>
      <c r="H19" s="42">
        <v>2</v>
      </c>
      <c r="I19" s="41">
        <v>42</v>
      </c>
      <c r="J19" s="41">
        <v>906</v>
      </c>
    </row>
    <row r="20" spans="1:10" ht="12.75" customHeight="1" x14ac:dyDescent="0.2">
      <c r="A20" s="43" t="s">
        <v>21</v>
      </c>
      <c r="B20" s="40">
        <v>2</v>
      </c>
      <c r="C20" s="41">
        <v>28</v>
      </c>
      <c r="D20" s="41">
        <v>590</v>
      </c>
      <c r="E20" s="42">
        <v>0</v>
      </c>
      <c r="F20" s="41">
        <v>0</v>
      </c>
      <c r="G20" s="41">
        <v>0</v>
      </c>
      <c r="H20" s="42">
        <v>0</v>
      </c>
      <c r="I20" s="41">
        <v>0</v>
      </c>
      <c r="J20" s="41">
        <v>0</v>
      </c>
    </row>
    <row r="21" spans="1:10" ht="12.75" customHeight="1" x14ac:dyDescent="0.2">
      <c r="A21" s="43" t="s">
        <v>22</v>
      </c>
      <c r="B21" s="40">
        <v>3</v>
      </c>
      <c r="C21" s="41">
        <v>56</v>
      </c>
      <c r="D21" s="41">
        <v>1199</v>
      </c>
      <c r="E21" s="42">
        <v>1</v>
      </c>
      <c r="F21" s="41">
        <v>12</v>
      </c>
      <c r="G21" s="41">
        <v>271</v>
      </c>
      <c r="H21" s="42">
        <v>1</v>
      </c>
      <c r="I21" s="41">
        <v>28</v>
      </c>
      <c r="J21" s="41">
        <v>634</v>
      </c>
    </row>
    <row r="22" spans="1:10" ht="12.75" customHeight="1" x14ac:dyDescent="0.2">
      <c r="A22" s="43" t="s">
        <v>23</v>
      </c>
      <c r="B22" s="40">
        <v>6</v>
      </c>
      <c r="C22" s="41">
        <v>82</v>
      </c>
      <c r="D22" s="41">
        <v>1829</v>
      </c>
      <c r="E22" s="42">
        <v>2</v>
      </c>
      <c r="F22" s="41">
        <v>29</v>
      </c>
      <c r="G22" s="41">
        <v>759</v>
      </c>
      <c r="H22" s="42">
        <v>2</v>
      </c>
      <c r="I22" s="41">
        <v>42</v>
      </c>
      <c r="J22" s="41">
        <v>919</v>
      </c>
    </row>
    <row r="23" spans="1:10" ht="12.75" customHeight="1" x14ac:dyDescent="0.2">
      <c r="A23" s="43" t="s">
        <v>24</v>
      </c>
      <c r="B23" s="40">
        <v>1</v>
      </c>
      <c r="C23" s="41">
        <v>21</v>
      </c>
      <c r="D23" s="41">
        <v>404</v>
      </c>
      <c r="E23" s="42">
        <v>0</v>
      </c>
      <c r="F23" s="41">
        <v>0</v>
      </c>
      <c r="G23" s="41">
        <v>0</v>
      </c>
      <c r="H23" s="42">
        <v>0</v>
      </c>
      <c r="I23" s="41">
        <v>0</v>
      </c>
      <c r="J23" s="41">
        <v>0</v>
      </c>
    </row>
    <row r="24" spans="1:10" ht="12.75" customHeight="1" x14ac:dyDescent="0.2">
      <c r="A24" s="43" t="s">
        <v>25</v>
      </c>
      <c r="B24" s="40">
        <v>2</v>
      </c>
      <c r="C24" s="41">
        <v>13</v>
      </c>
      <c r="D24" s="41">
        <v>304</v>
      </c>
      <c r="E24" s="42">
        <v>0</v>
      </c>
      <c r="F24" s="41">
        <v>0</v>
      </c>
      <c r="G24" s="41">
        <v>0</v>
      </c>
      <c r="H24" s="42">
        <v>0</v>
      </c>
      <c r="I24" s="41">
        <v>0</v>
      </c>
      <c r="J24" s="41">
        <v>0</v>
      </c>
    </row>
    <row r="25" spans="1:10" ht="12.75" customHeight="1" x14ac:dyDescent="0.2">
      <c r="A25" s="43" t="s">
        <v>26</v>
      </c>
      <c r="B25" s="40">
        <v>1</v>
      </c>
      <c r="C25" s="41">
        <v>19</v>
      </c>
      <c r="D25" s="41">
        <v>437</v>
      </c>
      <c r="E25" s="42">
        <v>0</v>
      </c>
      <c r="F25" s="41">
        <v>0</v>
      </c>
      <c r="G25" s="41">
        <v>0</v>
      </c>
      <c r="H25" s="42">
        <v>1</v>
      </c>
      <c r="I25" s="41">
        <v>24</v>
      </c>
      <c r="J25" s="41">
        <v>515</v>
      </c>
    </row>
    <row r="26" spans="1:10" ht="12.75" customHeight="1" x14ac:dyDescent="0.2">
      <c r="A26" s="43" t="s">
        <v>27</v>
      </c>
      <c r="B26" s="40">
        <v>2</v>
      </c>
      <c r="C26" s="41">
        <v>42</v>
      </c>
      <c r="D26" s="41">
        <v>993</v>
      </c>
      <c r="E26" s="42">
        <v>1</v>
      </c>
      <c r="F26" s="41">
        <v>12</v>
      </c>
      <c r="G26" s="41">
        <v>306</v>
      </c>
      <c r="H26" s="42">
        <v>1</v>
      </c>
      <c r="I26" s="41">
        <v>26</v>
      </c>
      <c r="J26" s="41">
        <v>627</v>
      </c>
    </row>
    <row r="27" spans="1:10" ht="12.75" customHeight="1" x14ac:dyDescent="0.2">
      <c r="A27" s="43" t="s">
        <v>28</v>
      </c>
      <c r="B27" s="40">
        <v>1</v>
      </c>
      <c r="C27" s="41">
        <v>31</v>
      </c>
      <c r="D27" s="41">
        <v>688</v>
      </c>
      <c r="E27" s="42">
        <v>0</v>
      </c>
      <c r="F27" s="41">
        <v>0</v>
      </c>
      <c r="G27" s="41">
        <v>0</v>
      </c>
      <c r="H27" s="42">
        <v>0</v>
      </c>
      <c r="I27" s="41">
        <v>0</v>
      </c>
      <c r="J27" s="41">
        <v>0</v>
      </c>
    </row>
    <row r="28" spans="1:10" ht="12.75" customHeight="1" x14ac:dyDescent="0.2">
      <c r="A28" s="43" t="s">
        <v>29</v>
      </c>
      <c r="B28" s="40">
        <v>2</v>
      </c>
      <c r="C28" s="41">
        <v>34</v>
      </c>
      <c r="D28" s="41">
        <v>798</v>
      </c>
      <c r="E28" s="42">
        <v>1</v>
      </c>
      <c r="F28" s="41">
        <v>17</v>
      </c>
      <c r="G28" s="41">
        <v>418</v>
      </c>
      <c r="H28" s="42">
        <v>1</v>
      </c>
      <c r="I28" s="41">
        <v>31</v>
      </c>
      <c r="J28" s="41">
        <v>722</v>
      </c>
    </row>
    <row r="29" spans="1:10" ht="12.75" customHeight="1" x14ac:dyDescent="0.2">
      <c r="A29" s="43" t="s">
        <v>30</v>
      </c>
      <c r="B29" s="40">
        <v>5</v>
      </c>
      <c r="C29" s="41">
        <v>82</v>
      </c>
      <c r="D29" s="41">
        <v>1832</v>
      </c>
      <c r="E29" s="42">
        <v>1</v>
      </c>
      <c r="F29" s="41">
        <v>18</v>
      </c>
      <c r="G29" s="41">
        <v>486</v>
      </c>
      <c r="H29" s="42">
        <v>2</v>
      </c>
      <c r="I29" s="41">
        <v>62</v>
      </c>
      <c r="J29" s="41">
        <v>1393</v>
      </c>
    </row>
    <row r="30" spans="1:10" ht="12.75" customHeight="1" x14ac:dyDescent="0.2">
      <c r="A30" s="43" t="s">
        <v>31</v>
      </c>
      <c r="B30" s="40">
        <v>1</v>
      </c>
      <c r="C30" s="41">
        <v>20</v>
      </c>
      <c r="D30" s="41">
        <v>440</v>
      </c>
      <c r="E30" s="42">
        <v>0</v>
      </c>
      <c r="F30" s="41">
        <v>0</v>
      </c>
      <c r="G30" s="41">
        <v>0</v>
      </c>
      <c r="H30" s="42">
        <v>0</v>
      </c>
      <c r="I30" s="41">
        <v>0</v>
      </c>
      <c r="J30" s="41">
        <v>0</v>
      </c>
    </row>
    <row r="31" spans="1:10" ht="12.75" customHeight="1" x14ac:dyDescent="0.2">
      <c r="A31" s="43" t="s">
        <v>32</v>
      </c>
      <c r="B31" s="40">
        <v>4</v>
      </c>
      <c r="C31" s="41">
        <v>72</v>
      </c>
      <c r="D31" s="41">
        <v>1615</v>
      </c>
      <c r="E31" s="42">
        <v>1</v>
      </c>
      <c r="F31" s="41">
        <v>15</v>
      </c>
      <c r="G31" s="41">
        <v>374</v>
      </c>
      <c r="H31" s="42">
        <v>1</v>
      </c>
      <c r="I31" s="41">
        <v>25</v>
      </c>
      <c r="J31" s="41">
        <v>529</v>
      </c>
    </row>
    <row r="32" spans="1:10" ht="12.75" customHeight="1" x14ac:dyDescent="0.2">
      <c r="A32" s="43" t="s">
        <v>33</v>
      </c>
      <c r="B32" s="40">
        <v>6</v>
      </c>
      <c r="C32" s="41">
        <v>88</v>
      </c>
      <c r="D32" s="41">
        <v>1947</v>
      </c>
      <c r="E32" s="42">
        <v>2</v>
      </c>
      <c r="F32" s="41">
        <v>30</v>
      </c>
      <c r="G32" s="41">
        <v>763</v>
      </c>
      <c r="H32" s="42">
        <v>1</v>
      </c>
      <c r="I32" s="41">
        <v>23</v>
      </c>
      <c r="J32" s="41">
        <v>491</v>
      </c>
    </row>
    <row r="33" spans="1:10" ht="12.75" customHeight="1" x14ac:dyDescent="0.2">
      <c r="A33" s="2" t="s">
        <v>34</v>
      </c>
      <c r="B33" s="42">
        <f t="shared" ref="B33:J33" si="1">SUM(B15:B32)</f>
        <v>52</v>
      </c>
      <c r="C33" s="41">
        <f t="shared" si="1"/>
        <v>850</v>
      </c>
      <c r="D33" s="41">
        <f t="shared" si="1"/>
        <v>19033</v>
      </c>
      <c r="E33" s="42">
        <f t="shared" si="1"/>
        <v>13</v>
      </c>
      <c r="F33" s="41">
        <f t="shared" si="1"/>
        <v>192</v>
      </c>
      <c r="G33" s="41">
        <f t="shared" si="1"/>
        <v>4855</v>
      </c>
      <c r="H33" s="42">
        <f t="shared" si="1"/>
        <v>16</v>
      </c>
      <c r="I33" s="41">
        <f t="shared" si="1"/>
        <v>384</v>
      </c>
      <c r="J33" s="41">
        <f t="shared" si="1"/>
        <v>8357</v>
      </c>
    </row>
    <row r="34" spans="1:10" ht="12.75" customHeight="1" x14ac:dyDescent="0.2">
      <c r="A34" s="1"/>
      <c r="B34" s="40"/>
      <c r="C34" s="40"/>
      <c r="D34" s="40"/>
      <c r="E34" s="40"/>
      <c r="F34" s="41"/>
      <c r="G34" s="41"/>
      <c r="H34" s="42"/>
      <c r="I34" s="41"/>
      <c r="J34" s="41"/>
    </row>
    <row r="35" spans="1:10" ht="12.75" customHeight="1" x14ac:dyDescent="0.2">
      <c r="A35" s="1" t="s">
        <v>35</v>
      </c>
      <c r="B35" s="42">
        <f>B33+B13</f>
        <v>72</v>
      </c>
      <c r="C35" s="41">
        <f>C33+C13</f>
        <v>1188</v>
      </c>
      <c r="D35" s="41">
        <f>SUM(D33+D13)</f>
        <v>26610</v>
      </c>
      <c r="E35" s="42">
        <f t="shared" ref="E35:J35" si="2">E33+E13</f>
        <v>19</v>
      </c>
      <c r="F35" s="41">
        <f t="shared" si="2"/>
        <v>268</v>
      </c>
      <c r="G35" s="41">
        <f t="shared" si="2"/>
        <v>6718</v>
      </c>
      <c r="H35" s="42">
        <f t="shared" si="2"/>
        <v>26</v>
      </c>
      <c r="I35" s="41">
        <f t="shared" si="2"/>
        <v>594</v>
      </c>
      <c r="J35" s="41">
        <f t="shared" si="2"/>
        <v>12623</v>
      </c>
    </row>
    <row r="62" spans="1:10" ht="12.75" customHeight="1" x14ac:dyDescent="0.25">
      <c r="A62" s="44"/>
      <c r="B62" s="3"/>
      <c r="C62" s="3"/>
      <c r="D62" s="3"/>
      <c r="E62" s="3"/>
      <c r="F62" s="3"/>
      <c r="G62" s="3"/>
      <c r="H62" s="3"/>
      <c r="I62" s="3"/>
      <c r="J62" s="3"/>
    </row>
    <row r="63" spans="1:10" ht="12.75" customHeight="1" x14ac:dyDescent="0.25">
      <c r="B63" s="3"/>
      <c r="C63" s="3"/>
      <c r="D63" s="3"/>
      <c r="E63" s="3"/>
      <c r="F63" s="3"/>
      <c r="G63" s="3"/>
      <c r="H63" s="3"/>
      <c r="I63" s="3"/>
    </row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topLeftCell="A7" zoomScaleNormal="100" workbookViewId="0">
      <selection activeCell="Q11" sqref="Q11"/>
    </sheetView>
  </sheetViews>
  <sheetFormatPr baseColWidth="10" defaultColWidth="12" defaultRowHeight="12.75" customHeight="1" x14ac:dyDescent="0.2"/>
  <cols>
    <col min="1" max="1" width="21.7109375" style="26" customWidth="1"/>
    <col min="2" max="2" width="5.7109375" style="26" customWidth="1"/>
    <col min="3" max="3" width="7.7109375" style="26" customWidth="1"/>
    <col min="4" max="4" width="9.7109375" style="26" customWidth="1"/>
    <col min="5" max="5" width="5.7109375" style="26" customWidth="1"/>
    <col min="6" max="6" width="7.7109375" style="26" customWidth="1"/>
    <col min="7" max="7" width="9.7109375" style="26" customWidth="1"/>
    <col min="8" max="8" width="5.7109375" style="26" customWidth="1"/>
    <col min="9" max="9" width="7.7109375" style="26" customWidth="1"/>
    <col min="10" max="10" width="9.7109375" style="26" customWidth="1"/>
    <col min="11" max="11" width="5.7109375" style="26" customWidth="1"/>
    <col min="12" max="12" width="7.7109375" style="26" customWidth="1"/>
    <col min="13" max="13" width="9.7109375" style="26" customWidth="1"/>
    <col min="14" max="14" width="12" style="26"/>
    <col min="15" max="18" width="12" style="84"/>
    <col min="19" max="16384" width="12" style="26"/>
  </cols>
  <sheetData>
    <row r="1" spans="1:18" ht="12.75" customHeight="1" x14ac:dyDescent="0.25">
      <c r="A1" s="4" t="s">
        <v>61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3" spans="1:18" ht="26.25" customHeight="1" x14ac:dyDescent="0.2">
      <c r="A3" s="72" t="s">
        <v>96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8" ht="12.75" customHeight="1" x14ac:dyDescent="0.25">
      <c r="A4" s="11"/>
    </row>
    <row r="5" spans="1:18" ht="24.75" customHeight="1" thickBot="1" x14ac:dyDescent="0.25">
      <c r="A5" s="95" t="s">
        <v>69</v>
      </c>
      <c r="B5" s="76" t="s">
        <v>70</v>
      </c>
      <c r="C5" s="55"/>
      <c r="D5" s="55"/>
      <c r="E5" s="71" t="s">
        <v>3</v>
      </c>
      <c r="F5" s="55"/>
      <c r="G5" s="55"/>
      <c r="H5" s="55" t="s">
        <v>4</v>
      </c>
      <c r="I5" s="55"/>
      <c r="J5" s="56"/>
      <c r="K5" s="85" t="s">
        <v>92</v>
      </c>
      <c r="L5" s="55"/>
      <c r="M5" s="56"/>
    </row>
    <row r="6" spans="1:18" ht="24.75" customHeight="1" thickBot="1" x14ac:dyDescent="0.25">
      <c r="A6" s="96"/>
      <c r="B6" s="57" t="s">
        <v>68</v>
      </c>
      <c r="C6" s="57" t="s">
        <v>7</v>
      </c>
      <c r="D6" s="58" t="s">
        <v>8</v>
      </c>
      <c r="E6" s="57" t="s">
        <v>68</v>
      </c>
      <c r="F6" s="57" t="s">
        <v>7</v>
      </c>
      <c r="G6" s="58" t="s">
        <v>8</v>
      </c>
      <c r="H6" s="57" t="s">
        <v>68</v>
      </c>
      <c r="I6" s="59" t="s">
        <v>7</v>
      </c>
      <c r="J6" s="60" t="s">
        <v>8</v>
      </c>
      <c r="K6" s="57" t="s">
        <v>68</v>
      </c>
      <c r="L6" s="59" t="s">
        <v>7</v>
      </c>
      <c r="M6" s="60" t="s">
        <v>8</v>
      </c>
    </row>
    <row r="7" spans="1:18" ht="12.75" customHeight="1" x14ac:dyDescent="0.2">
      <c r="A7" s="61"/>
      <c r="B7" s="50"/>
      <c r="C7" s="41"/>
      <c r="D7" s="41"/>
      <c r="H7" s="52"/>
      <c r="I7" s="52"/>
      <c r="J7" s="52"/>
      <c r="K7" s="52"/>
      <c r="L7" s="52"/>
      <c r="M7" s="52"/>
    </row>
    <row r="8" spans="1:18" ht="12.75" customHeight="1" x14ac:dyDescent="0.2">
      <c r="A8" s="62" t="s">
        <v>10</v>
      </c>
      <c r="B8" s="88">
        <v>1</v>
      </c>
      <c r="C8" s="88">
        <v>11</v>
      </c>
      <c r="D8" s="88">
        <v>236</v>
      </c>
      <c r="E8" s="88" t="s">
        <v>95</v>
      </c>
      <c r="F8" s="91" t="s">
        <v>95</v>
      </c>
      <c r="G8" s="91" t="s">
        <v>95</v>
      </c>
      <c r="H8" s="89">
        <v>1</v>
      </c>
      <c r="I8" s="89">
        <v>28</v>
      </c>
      <c r="J8" s="89">
        <v>640</v>
      </c>
      <c r="K8" s="89" t="s">
        <v>95</v>
      </c>
      <c r="L8" s="89" t="s">
        <v>95</v>
      </c>
      <c r="M8" s="89" t="s">
        <v>95</v>
      </c>
    </row>
    <row r="9" spans="1:18" ht="12.75" customHeight="1" x14ac:dyDescent="0.2">
      <c r="A9" s="62" t="s">
        <v>11</v>
      </c>
      <c r="B9" s="88">
        <v>4</v>
      </c>
      <c r="C9" s="88">
        <v>52</v>
      </c>
      <c r="D9" s="88">
        <v>1098</v>
      </c>
      <c r="E9" s="88">
        <v>1</v>
      </c>
      <c r="F9" s="91">
        <v>15</v>
      </c>
      <c r="G9" s="91">
        <v>393</v>
      </c>
      <c r="H9" s="89">
        <v>2</v>
      </c>
      <c r="I9" s="89">
        <v>50</v>
      </c>
      <c r="J9" s="89">
        <v>1071</v>
      </c>
      <c r="K9" s="89" t="s">
        <v>95</v>
      </c>
      <c r="L9" s="89" t="s">
        <v>95</v>
      </c>
      <c r="M9" s="89" t="s">
        <v>95</v>
      </c>
    </row>
    <row r="10" spans="1:18" ht="12.75" customHeight="1" x14ac:dyDescent="0.2">
      <c r="A10" s="62" t="s">
        <v>12</v>
      </c>
      <c r="B10" s="88">
        <v>6</v>
      </c>
      <c r="C10" s="88">
        <v>77</v>
      </c>
      <c r="D10" s="88">
        <v>1646</v>
      </c>
      <c r="E10" s="88">
        <v>2</v>
      </c>
      <c r="F10" s="91">
        <v>27</v>
      </c>
      <c r="G10" s="91">
        <v>645</v>
      </c>
      <c r="H10" s="89">
        <v>2</v>
      </c>
      <c r="I10" s="89">
        <v>54</v>
      </c>
      <c r="J10" s="89">
        <v>1205</v>
      </c>
      <c r="K10" s="89" t="s">
        <v>95</v>
      </c>
      <c r="L10" s="89" t="s">
        <v>95</v>
      </c>
      <c r="M10" s="89" t="s">
        <v>95</v>
      </c>
    </row>
    <row r="11" spans="1:18" ht="12.75" customHeight="1" x14ac:dyDescent="0.2">
      <c r="A11" s="62" t="s">
        <v>13</v>
      </c>
      <c r="B11" s="88">
        <v>4</v>
      </c>
      <c r="C11" s="88">
        <v>40</v>
      </c>
      <c r="D11" s="88">
        <v>863</v>
      </c>
      <c r="E11" s="88" t="s">
        <v>95</v>
      </c>
      <c r="F11" s="91" t="s">
        <v>95</v>
      </c>
      <c r="G11" s="91" t="s">
        <v>95</v>
      </c>
      <c r="H11" s="89">
        <v>2</v>
      </c>
      <c r="I11" s="89">
        <v>52</v>
      </c>
      <c r="J11" s="89">
        <v>1158</v>
      </c>
      <c r="K11" s="89">
        <v>1</v>
      </c>
      <c r="L11" s="89">
        <v>30</v>
      </c>
      <c r="M11" s="89">
        <v>722</v>
      </c>
    </row>
    <row r="12" spans="1:18" ht="12.75" customHeight="1" x14ac:dyDescent="0.2">
      <c r="A12" s="62" t="s">
        <v>14</v>
      </c>
      <c r="B12" s="88">
        <v>3</v>
      </c>
      <c r="C12" s="88">
        <v>44</v>
      </c>
      <c r="D12" s="88">
        <v>972</v>
      </c>
      <c r="E12" s="88">
        <v>2</v>
      </c>
      <c r="F12" s="91">
        <v>35</v>
      </c>
      <c r="G12" s="91">
        <v>789</v>
      </c>
      <c r="H12" s="89">
        <v>3</v>
      </c>
      <c r="I12" s="89">
        <v>73</v>
      </c>
      <c r="J12" s="89">
        <v>1768</v>
      </c>
      <c r="K12" s="89" t="s">
        <v>95</v>
      </c>
      <c r="L12" s="89" t="s">
        <v>95</v>
      </c>
      <c r="M12" s="89" t="s">
        <v>95</v>
      </c>
    </row>
    <row r="13" spans="1:18" s="94" customFormat="1" ht="17.100000000000001" customHeight="1" x14ac:dyDescent="0.2">
      <c r="A13" s="63" t="s">
        <v>15</v>
      </c>
      <c r="B13" s="92">
        <f t="shared" ref="B13:M13" si="0">SUM(B8:B12)</f>
        <v>18</v>
      </c>
      <c r="C13" s="92">
        <f t="shared" si="0"/>
        <v>224</v>
      </c>
      <c r="D13" s="92">
        <f t="shared" si="0"/>
        <v>4815</v>
      </c>
      <c r="E13" s="92">
        <f t="shared" si="0"/>
        <v>5</v>
      </c>
      <c r="F13" s="92">
        <f t="shared" si="0"/>
        <v>77</v>
      </c>
      <c r="G13" s="92">
        <f t="shared" si="0"/>
        <v>1827</v>
      </c>
      <c r="H13" s="92">
        <f t="shared" si="0"/>
        <v>10</v>
      </c>
      <c r="I13" s="92">
        <f t="shared" si="0"/>
        <v>257</v>
      </c>
      <c r="J13" s="92">
        <f t="shared" si="0"/>
        <v>5842</v>
      </c>
      <c r="K13" s="92">
        <f t="shared" si="0"/>
        <v>1</v>
      </c>
      <c r="L13" s="92">
        <f t="shared" si="0"/>
        <v>30</v>
      </c>
      <c r="M13" s="92">
        <f t="shared" si="0"/>
        <v>722</v>
      </c>
      <c r="N13" s="7"/>
      <c r="O13" s="93"/>
      <c r="P13" s="93"/>
      <c r="Q13" s="93"/>
      <c r="R13" s="93"/>
    </row>
    <row r="14" spans="1:18" ht="12.75" customHeight="1" x14ac:dyDescent="0.2">
      <c r="A14" s="62" t="s">
        <v>16</v>
      </c>
      <c r="B14" s="88">
        <v>8</v>
      </c>
      <c r="C14" s="88">
        <v>101</v>
      </c>
      <c r="D14" s="88">
        <v>2242</v>
      </c>
      <c r="E14" s="91">
        <v>2</v>
      </c>
      <c r="F14" s="91">
        <v>33</v>
      </c>
      <c r="G14" s="91">
        <v>861</v>
      </c>
      <c r="H14" s="89">
        <v>3</v>
      </c>
      <c r="I14" s="89">
        <v>77</v>
      </c>
      <c r="J14" s="89">
        <v>1670</v>
      </c>
      <c r="K14" s="89">
        <v>2</v>
      </c>
      <c r="L14" s="89">
        <v>23</v>
      </c>
      <c r="M14" s="89">
        <v>515</v>
      </c>
      <c r="N14" s="86"/>
    </row>
    <row r="15" spans="1:18" ht="12.75" customHeight="1" x14ac:dyDescent="0.2">
      <c r="A15" s="62" t="s">
        <v>17</v>
      </c>
      <c r="B15" s="88">
        <v>1</v>
      </c>
      <c r="C15" s="88">
        <v>11</v>
      </c>
      <c r="D15" s="88">
        <v>224</v>
      </c>
      <c r="E15" s="91" t="s">
        <v>95</v>
      </c>
      <c r="F15" s="91" t="s">
        <v>95</v>
      </c>
      <c r="G15" s="91" t="s">
        <v>95</v>
      </c>
      <c r="H15" s="91" t="s">
        <v>95</v>
      </c>
      <c r="I15" s="91" t="s">
        <v>95</v>
      </c>
      <c r="J15" s="91" t="s">
        <v>95</v>
      </c>
      <c r="K15" s="89" t="s">
        <v>95</v>
      </c>
      <c r="L15" s="89" t="s">
        <v>95</v>
      </c>
      <c r="M15" s="89" t="s">
        <v>95</v>
      </c>
      <c r="N15" s="87"/>
    </row>
    <row r="16" spans="1:18" ht="12.75" customHeight="1" x14ac:dyDescent="0.2">
      <c r="A16" s="62" t="s">
        <v>18</v>
      </c>
      <c r="B16" s="88">
        <v>2</v>
      </c>
      <c r="C16" s="88">
        <v>18</v>
      </c>
      <c r="D16" s="88">
        <v>416</v>
      </c>
      <c r="E16" s="91" t="s">
        <v>95</v>
      </c>
      <c r="F16" s="91" t="s">
        <v>95</v>
      </c>
      <c r="G16" s="91" t="s">
        <v>95</v>
      </c>
      <c r="H16" s="91" t="s">
        <v>95</v>
      </c>
      <c r="I16" s="91" t="s">
        <v>95</v>
      </c>
      <c r="J16" s="91" t="s">
        <v>95</v>
      </c>
      <c r="K16" s="89" t="s">
        <v>95</v>
      </c>
      <c r="L16" s="89" t="s">
        <v>95</v>
      </c>
      <c r="M16" s="89" t="s">
        <v>95</v>
      </c>
      <c r="N16" s="86"/>
    </row>
    <row r="17" spans="1:18" ht="12.75" customHeight="1" x14ac:dyDescent="0.2">
      <c r="A17" s="62" t="s">
        <v>19</v>
      </c>
      <c r="B17" s="88">
        <v>2</v>
      </c>
      <c r="C17" s="88">
        <v>24</v>
      </c>
      <c r="D17" s="88">
        <v>543</v>
      </c>
      <c r="E17" s="91">
        <v>1</v>
      </c>
      <c r="F17" s="91">
        <v>18</v>
      </c>
      <c r="G17" s="91">
        <v>528</v>
      </c>
      <c r="H17" s="91">
        <v>1</v>
      </c>
      <c r="I17" s="89">
        <v>31</v>
      </c>
      <c r="J17" s="89">
        <v>789</v>
      </c>
      <c r="K17" s="89" t="s">
        <v>95</v>
      </c>
      <c r="L17" s="89" t="s">
        <v>95</v>
      </c>
      <c r="M17" s="89" t="s">
        <v>95</v>
      </c>
      <c r="N17" s="87"/>
    </row>
    <row r="18" spans="1:18" ht="12.75" customHeight="1" x14ac:dyDescent="0.2">
      <c r="A18" s="62" t="s">
        <v>20</v>
      </c>
      <c r="B18" s="88">
        <v>4</v>
      </c>
      <c r="C18" s="88">
        <v>51</v>
      </c>
      <c r="D18" s="88">
        <v>1103</v>
      </c>
      <c r="E18" s="91">
        <v>1</v>
      </c>
      <c r="F18" s="91">
        <v>14</v>
      </c>
      <c r="G18" s="91">
        <v>393</v>
      </c>
      <c r="H18" s="91">
        <v>1</v>
      </c>
      <c r="I18" s="89">
        <v>55</v>
      </c>
      <c r="J18" s="89">
        <v>1279</v>
      </c>
      <c r="K18" s="89" t="s">
        <v>95</v>
      </c>
      <c r="L18" s="89" t="s">
        <v>95</v>
      </c>
      <c r="M18" s="89" t="s">
        <v>95</v>
      </c>
      <c r="N18" s="86"/>
    </row>
    <row r="19" spans="1:18" ht="12.75" customHeight="1" x14ac:dyDescent="0.2">
      <c r="A19" s="62" t="s">
        <v>21</v>
      </c>
      <c r="B19" s="88">
        <v>2</v>
      </c>
      <c r="C19" s="88">
        <v>17</v>
      </c>
      <c r="D19" s="88">
        <v>319</v>
      </c>
      <c r="E19" s="91" t="s">
        <v>95</v>
      </c>
      <c r="F19" s="91" t="s">
        <v>95</v>
      </c>
      <c r="G19" s="91" t="s">
        <v>95</v>
      </c>
      <c r="H19" s="91" t="s">
        <v>95</v>
      </c>
      <c r="I19" s="91" t="s">
        <v>95</v>
      </c>
      <c r="J19" s="91" t="s">
        <v>95</v>
      </c>
      <c r="K19" s="89" t="s">
        <v>95</v>
      </c>
      <c r="L19" s="89" t="s">
        <v>95</v>
      </c>
      <c r="M19" s="89" t="s">
        <v>95</v>
      </c>
      <c r="N19" s="87"/>
    </row>
    <row r="20" spans="1:18" ht="12.75" customHeight="1" x14ac:dyDescent="0.2">
      <c r="A20" s="62" t="s">
        <v>22</v>
      </c>
      <c r="B20" s="88">
        <v>3</v>
      </c>
      <c r="C20" s="88">
        <v>37</v>
      </c>
      <c r="D20" s="88">
        <v>840</v>
      </c>
      <c r="E20" s="91" t="s">
        <v>95</v>
      </c>
      <c r="F20" s="91" t="s">
        <v>95</v>
      </c>
      <c r="G20" s="91" t="s">
        <v>95</v>
      </c>
      <c r="H20" s="91">
        <v>1</v>
      </c>
      <c r="I20" s="89">
        <v>27</v>
      </c>
      <c r="J20" s="89">
        <v>654</v>
      </c>
      <c r="K20" s="89">
        <v>1</v>
      </c>
      <c r="L20" s="89">
        <v>13</v>
      </c>
      <c r="M20" s="89">
        <v>330</v>
      </c>
      <c r="N20" s="86"/>
    </row>
    <row r="21" spans="1:18" ht="12.75" customHeight="1" x14ac:dyDescent="0.2">
      <c r="A21" s="62" t="s">
        <v>23</v>
      </c>
      <c r="B21" s="88">
        <v>4</v>
      </c>
      <c r="C21" s="88">
        <v>41</v>
      </c>
      <c r="D21" s="88">
        <v>827</v>
      </c>
      <c r="E21" s="91">
        <v>2</v>
      </c>
      <c r="F21" s="91">
        <v>25</v>
      </c>
      <c r="G21" s="91">
        <v>668</v>
      </c>
      <c r="H21" s="91">
        <v>2</v>
      </c>
      <c r="I21" s="89">
        <v>43</v>
      </c>
      <c r="J21" s="89">
        <v>943</v>
      </c>
      <c r="K21" s="89">
        <v>1</v>
      </c>
      <c r="L21" s="89">
        <v>15</v>
      </c>
      <c r="M21" s="89">
        <v>357</v>
      </c>
      <c r="N21" s="87"/>
    </row>
    <row r="22" spans="1:18" ht="12.75" customHeight="1" x14ac:dyDescent="0.2">
      <c r="A22" s="62" t="s">
        <v>24</v>
      </c>
      <c r="B22" s="88">
        <v>1</v>
      </c>
      <c r="C22" s="88">
        <v>8</v>
      </c>
      <c r="D22" s="88">
        <v>179</v>
      </c>
      <c r="E22" s="91" t="s">
        <v>95</v>
      </c>
      <c r="F22" s="91" t="s">
        <v>95</v>
      </c>
      <c r="G22" s="91" t="s">
        <v>95</v>
      </c>
      <c r="H22" s="91" t="s">
        <v>95</v>
      </c>
      <c r="I22" s="91" t="s">
        <v>95</v>
      </c>
      <c r="J22" s="91" t="s">
        <v>95</v>
      </c>
      <c r="K22" s="89">
        <v>1</v>
      </c>
      <c r="L22" s="89">
        <v>13</v>
      </c>
      <c r="M22" s="89">
        <v>282</v>
      </c>
      <c r="N22" s="86"/>
    </row>
    <row r="23" spans="1:18" ht="12.75" customHeight="1" x14ac:dyDescent="0.2">
      <c r="A23" s="62" t="s">
        <v>25</v>
      </c>
      <c r="B23" s="88">
        <v>2</v>
      </c>
      <c r="C23" s="88">
        <v>15</v>
      </c>
      <c r="D23" s="88">
        <v>293</v>
      </c>
      <c r="E23" s="91" t="s">
        <v>95</v>
      </c>
      <c r="F23" s="91" t="s">
        <v>95</v>
      </c>
      <c r="G23" s="91" t="s">
        <v>95</v>
      </c>
      <c r="H23" s="91" t="s">
        <v>95</v>
      </c>
      <c r="I23" s="91" t="s">
        <v>95</v>
      </c>
      <c r="J23" s="91" t="s">
        <v>95</v>
      </c>
      <c r="K23" s="89" t="s">
        <v>95</v>
      </c>
      <c r="L23" s="89" t="s">
        <v>95</v>
      </c>
      <c r="M23" s="89" t="s">
        <v>95</v>
      </c>
      <c r="N23" s="87"/>
    </row>
    <row r="24" spans="1:18" ht="12.75" customHeight="1" x14ac:dyDescent="0.2">
      <c r="A24" s="62" t="s">
        <v>26</v>
      </c>
      <c r="B24" s="88">
        <v>1</v>
      </c>
      <c r="C24" s="88">
        <v>12</v>
      </c>
      <c r="D24" s="88">
        <v>272</v>
      </c>
      <c r="E24" s="91" t="s">
        <v>95</v>
      </c>
      <c r="F24" s="91" t="s">
        <v>95</v>
      </c>
      <c r="G24" s="91" t="s">
        <v>95</v>
      </c>
      <c r="H24" s="91">
        <v>1</v>
      </c>
      <c r="I24" s="89">
        <v>25</v>
      </c>
      <c r="J24" s="89">
        <v>531</v>
      </c>
      <c r="K24" s="89">
        <v>1</v>
      </c>
      <c r="L24" s="89">
        <v>12</v>
      </c>
      <c r="M24" s="89">
        <v>278</v>
      </c>
      <c r="N24" s="86"/>
    </row>
    <row r="25" spans="1:18" ht="12.75" customHeight="1" x14ac:dyDescent="0.2">
      <c r="A25" s="62" t="s">
        <v>27</v>
      </c>
      <c r="B25" s="88">
        <v>3</v>
      </c>
      <c r="C25" s="88">
        <v>40</v>
      </c>
      <c r="D25" s="88">
        <v>835</v>
      </c>
      <c r="E25" s="91">
        <v>1</v>
      </c>
      <c r="F25" s="91">
        <v>12</v>
      </c>
      <c r="G25" s="89">
        <v>296</v>
      </c>
      <c r="H25" s="91">
        <v>1</v>
      </c>
      <c r="I25" s="89">
        <v>38</v>
      </c>
      <c r="J25" s="89">
        <v>902</v>
      </c>
      <c r="K25" s="89" t="s">
        <v>95</v>
      </c>
      <c r="L25" s="89" t="s">
        <v>95</v>
      </c>
      <c r="M25" s="89" t="s">
        <v>95</v>
      </c>
      <c r="N25" s="87"/>
    </row>
    <row r="26" spans="1:18" ht="12.75" customHeight="1" x14ac:dyDescent="0.2">
      <c r="A26" s="62" t="s">
        <v>28</v>
      </c>
      <c r="B26" s="88">
        <v>1</v>
      </c>
      <c r="C26" s="88">
        <v>16</v>
      </c>
      <c r="D26" s="88">
        <v>382</v>
      </c>
      <c r="E26" s="91">
        <v>1</v>
      </c>
      <c r="F26" s="91">
        <v>14</v>
      </c>
      <c r="G26" s="89">
        <v>381</v>
      </c>
      <c r="H26" s="91" t="s">
        <v>95</v>
      </c>
      <c r="I26" s="91" t="s">
        <v>95</v>
      </c>
      <c r="J26" s="89" t="s">
        <v>95</v>
      </c>
      <c r="K26" s="89" t="s">
        <v>95</v>
      </c>
      <c r="L26" s="89" t="s">
        <v>95</v>
      </c>
      <c r="M26" s="89" t="s">
        <v>95</v>
      </c>
      <c r="N26" s="86"/>
    </row>
    <row r="27" spans="1:18" ht="12.75" customHeight="1" x14ac:dyDescent="0.2">
      <c r="A27" s="62" t="s">
        <v>29</v>
      </c>
      <c r="B27" s="88">
        <v>2</v>
      </c>
      <c r="C27" s="88">
        <v>25</v>
      </c>
      <c r="D27" s="88">
        <v>523</v>
      </c>
      <c r="E27" s="91">
        <v>1</v>
      </c>
      <c r="F27" s="91">
        <v>22</v>
      </c>
      <c r="G27" s="89">
        <v>595</v>
      </c>
      <c r="H27" s="91">
        <v>1</v>
      </c>
      <c r="I27" s="89">
        <v>33</v>
      </c>
      <c r="J27" s="89">
        <v>796</v>
      </c>
      <c r="K27" s="89" t="s">
        <v>95</v>
      </c>
      <c r="L27" s="89" t="s">
        <v>95</v>
      </c>
      <c r="M27" s="89" t="s">
        <v>95</v>
      </c>
      <c r="N27" s="87"/>
    </row>
    <row r="28" spans="1:18" ht="12.75" customHeight="1" x14ac:dyDescent="0.2">
      <c r="A28" s="62" t="s">
        <v>30</v>
      </c>
      <c r="B28" s="88">
        <v>5</v>
      </c>
      <c r="C28" s="88">
        <v>63</v>
      </c>
      <c r="D28" s="88">
        <v>1367</v>
      </c>
      <c r="E28" s="91">
        <v>1</v>
      </c>
      <c r="F28" s="91">
        <v>22</v>
      </c>
      <c r="G28" s="89">
        <v>561</v>
      </c>
      <c r="H28" s="91">
        <v>2</v>
      </c>
      <c r="I28" s="89">
        <v>64</v>
      </c>
      <c r="J28" s="89">
        <v>1512</v>
      </c>
      <c r="K28" s="89" t="s">
        <v>95</v>
      </c>
      <c r="L28" s="89" t="s">
        <v>95</v>
      </c>
      <c r="M28" s="89" t="s">
        <v>95</v>
      </c>
      <c r="N28" s="86"/>
    </row>
    <row r="29" spans="1:18" ht="12.75" customHeight="1" x14ac:dyDescent="0.2">
      <c r="A29" s="62" t="s">
        <v>31</v>
      </c>
      <c r="B29" s="88">
        <v>1</v>
      </c>
      <c r="C29" s="88">
        <v>21</v>
      </c>
      <c r="D29" s="88">
        <v>485</v>
      </c>
      <c r="E29" s="91" t="s">
        <v>95</v>
      </c>
      <c r="F29" s="91" t="s">
        <v>95</v>
      </c>
      <c r="G29" s="91" t="s">
        <v>95</v>
      </c>
      <c r="H29" s="91" t="s">
        <v>95</v>
      </c>
      <c r="I29" s="91" t="s">
        <v>95</v>
      </c>
      <c r="J29" s="91" t="s">
        <v>95</v>
      </c>
      <c r="K29" s="89" t="s">
        <v>95</v>
      </c>
      <c r="L29" s="89" t="s">
        <v>95</v>
      </c>
      <c r="M29" s="89" t="s">
        <v>95</v>
      </c>
      <c r="N29" s="87"/>
    </row>
    <row r="30" spans="1:18" ht="12.75" customHeight="1" x14ac:dyDescent="0.2">
      <c r="A30" s="62" t="s">
        <v>32</v>
      </c>
      <c r="B30" s="88">
        <v>4</v>
      </c>
      <c r="C30" s="88">
        <v>50</v>
      </c>
      <c r="D30" s="88">
        <v>1159</v>
      </c>
      <c r="E30" s="91" t="s">
        <v>95</v>
      </c>
      <c r="F30" s="91" t="s">
        <v>95</v>
      </c>
      <c r="G30" s="91" t="s">
        <v>95</v>
      </c>
      <c r="H30" s="91">
        <v>1</v>
      </c>
      <c r="I30" s="89">
        <v>32</v>
      </c>
      <c r="J30" s="89">
        <v>777</v>
      </c>
      <c r="K30" s="89">
        <v>1</v>
      </c>
      <c r="L30" s="89">
        <v>17</v>
      </c>
      <c r="M30" s="89">
        <v>397</v>
      </c>
      <c r="N30" s="86"/>
    </row>
    <row r="31" spans="1:18" ht="12.75" customHeight="1" x14ac:dyDescent="0.2">
      <c r="A31" s="62" t="s">
        <v>33</v>
      </c>
      <c r="B31" s="88">
        <v>6</v>
      </c>
      <c r="C31" s="88">
        <v>75</v>
      </c>
      <c r="D31" s="88">
        <v>1667</v>
      </c>
      <c r="E31" s="91">
        <v>1</v>
      </c>
      <c r="F31" s="91">
        <v>18</v>
      </c>
      <c r="G31" s="89">
        <v>468</v>
      </c>
      <c r="H31" s="91">
        <v>1</v>
      </c>
      <c r="I31" s="89">
        <v>33</v>
      </c>
      <c r="J31" s="89">
        <v>786</v>
      </c>
      <c r="K31" s="89" t="s">
        <v>95</v>
      </c>
      <c r="L31" s="89" t="s">
        <v>95</v>
      </c>
      <c r="M31" s="89" t="s">
        <v>95</v>
      </c>
      <c r="N31" s="87"/>
    </row>
    <row r="32" spans="1:18" s="94" customFormat="1" ht="17.100000000000001" customHeight="1" x14ac:dyDescent="0.2">
      <c r="A32" s="63" t="s">
        <v>34</v>
      </c>
      <c r="B32" s="92">
        <f t="shared" ref="B32:M32" si="1">SUM(B14:B31)</f>
        <v>52</v>
      </c>
      <c r="C32" s="92">
        <f t="shared" si="1"/>
        <v>625</v>
      </c>
      <c r="D32" s="92">
        <f t="shared" si="1"/>
        <v>13676</v>
      </c>
      <c r="E32" s="92">
        <f t="shared" si="1"/>
        <v>11</v>
      </c>
      <c r="F32" s="92">
        <f t="shared" si="1"/>
        <v>178</v>
      </c>
      <c r="G32" s="92">
        <f t="shared" si="1"/>
        <v>4751</v>
      </c>
      <c r="H32" s="92">
        <f t="shared" si="1"/>
        <v>15</v>
      </c>
      <c r="I32" s="92">
        <f t="shared" si="1"/>
        <v>458</v>
      </c>
      <c r="J32" s="92">
        <f t="shared" si="1"/>
        <v>10639</v>
      </c>
      <c r="K32" s="92">
        <f t="shared" si="1"/>
        <v>7</v>
      </c>
      <c r="L32" s="92">
        <f t="shared" si="1"/>
        <v>93</v>
      </c>
      <c r="M32" s="92">
        <f t="shared" si="1"/>
        <v>2159</v>
      </c>
      <c r="O32" s="93"/>
      <c r="P32" s="93"/>
      <c r="Q32" s="93"/>
      <c r="R32" s="93"/>
    </row>
    <row r="33" spans="1:13" ht="17.100000000000001" customHeight="1" thickBot="1" x14ac:dyDescent="0.25">
      <c r="A33" s="64" t="s">
        <v>35</v>
      </c>
      <c r="B33" s="90">
        <f t="shared" ref="B33:L33" si="2">+B13+B32</f>
        <v>70</v>
      </c>
      <c r="C33" s="90">
        <f t="shared" si="2"/>
        <v>849</v>
      </c>
      <c r="D33" s="90">
        <f t="shared" si="2"/>
        <v>18491</v>
      </c>
      <c r="E33" s="90">
        <f t="shared" si="2"/>
        <v>16</v>
      </c>
      <c r="F33" s="90">
        <f t="shared" si="2"/>
        <v>255</v>
      </c>
      <c r="G33" s="90">
        <f t="shared" si="2"/>
        <v>6578</v>
      </c>
      <c r="H33" s="90">
        <f t="shared" si="2"/>
        <v>25</v>
      </c>
      <c r="I33" s="90">
        <f t="shared" si="2"/>
        <v>715</v>
      </c>
      <c r="J33" s="90">
        <f t="shared" si="2"/>
        <v>16481</v>
      </c>
      <c r="K33" s="90">
        <f t="shared" si="2"/>
        <v>8</v>
      </c>
      <c r="L33" s="90">
        <f t="shared" si="2"/>
        <v>123</v>
      </c>
      <c r="M33" s="90">
        <f>+M13+M32</f>
        <v>2881</v>
      </c>
    </row>
    <row r="34" spans="1:13" ht="11.85" customHeight="1" x14ac:dyDescent="0.2">
      <c r="A34" s="66" t="s">
        <v>59</v>
      </c>
      <c r="B34" s="54"/>
    </row>
    <row r="35" spans="1:13" ht="30.6" customHeight="1" x14ac:dyDescent="0.2">
      <c r="A35" s="97" t="s">
        <v>94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</row>
    <row r="36" spans="1:13" ht="6" customHeight="1" x14ac:dyDescent="0.2">
      <c r="B36" s="54"/>
      <c r="C36" s="54"/>
      <c r="D36" s="54"/>
      <c r="E36" s="54"/>
      <c r="F36" s="54"/>
    </row>
    <row r="37" spans="1:13" ht="12.75" customHeight="1" x14ac:dyDescent="0.2">
      <c r="A37" s="68" t="s">
        <v>60</v>
      </c>
    </row>
    <row r="47" spans="1:13" ht="12.75" customHeight="1" x14ac:dyDescent="0.2">
      <c r="D47" s="41"/>
    </row>
    <row r="59" spans="1:13" ht="12.75" customHeight="1" x14ac:dyDescent="0.25">
      <c r="A59" s="44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ht="12.75" customHeight="1" x14ac:dyDescent="0.25">
      <c r="B60" s="3"/>
      <c r="C60" s="3"/>
      <c r="D60" s="3"/>
      <c r="E60" s="3"/>
      <c r="F60" s="3"/>
      <c r="G60" s="3"/>
      <c r="H60" s="3"/>
      <c r="I60" s="3"/>
      <c r="K60" s="3"/>
      <c r="L60" s="3"/>
    </row>
    <row r="62" spans="1:13" ht="10.199999999999999" x14ac:dyDescent="0.2"/>
  </sheetData>
  <mergeCells count="2">
    <mergeCell ref="A5:A6"/>
    <mergeCell ref="A35:M35"/>
  </mergeCells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zoomScaleNormal="100" workbookViewId="0">
      <selection activeCell="B33" sqref="B33:M33"/>
    </sheetView>
  </sheetViews>
  <sheetFormatPr baseColWidth="10" defaultColWidth="12" defaultRowHeight="12.75" customHeight="1" x14ac:dyDescent="0.2"/>
  <cols>
    <col min="1" max="1" width="21.7109375" style="26" customWidth="1"/>
    <col min="2" max="2" width="5.7109375" style="26" customWidth="1"/>
    <col min="3" max="3" width="7.7109375" style="26" customWidth="1"/>
    <col min="4" max="4" width="9.7109375" style="26" customWidth="1"/>
    <col min="5" max="5" width="5.7109375" style="26" customWidth="1"/>
    <col min="6" max="6" width="7.7109375" style="26" customWidth="1"/>
    <col min="7" max="7" width="9.7109375" style="26" customWidth="1"/>
    <col min="8" max="8" width="5.7109375" style="26" customWidth="1"/>
    <col min="9" max="9" width="7.7109375" style="26" customWidth="1"/>
    <col min="10" max="10" width="9.7109375" style="26" customWidth="1"/>
    <col min="11" max="11" width="5.7109375" style="26" customWidth="1"/>
    <col min="12" max="12" width="7.7109375" style="26" customWidth="1"/>
    <col min="13" max="13" width="9.7109375" style="26" customWidth="1"/>
    <col min="14" max="14" width="12" style="26"/>
    <col min="15" max="18" width="12" style="84"/>
    <col min="19" max="16384" width="12" style="26"/>
  </cols>
  <sheetData>
    <row r="1" spans="1:14" ht="12.75" customHeight="1" x14ac:dyDescent="0.25">
      <c r="A1" s="4" t="s">
        <v>61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3" spans="1:14" ht="26.25" customHeight="1" x14ac:dyDescent="0.2">
      <c r="A3" s="72" t="s">
        <v>97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4" ht="12.75" customHeight="1" x14ac:dyDescent="0.25">
      <c r="A4" s="11"/>
    </row>
    <row r="5" spans="1:14" ht="24.75" customHeight="1" thickBot="1" x14ac:dyDescent="0.25">
      <c r="A5" s="95" t="s">
        <v>69</v>
      </c>
      <c r="B5" s="76" t="s">
        <v>70</v>
      </c>
      <c r="C5" s="55"/>
      <c r="D5" s="55"/>
      <c r="E5" s="71" t="s">
        <v>3</v>
      </c>
      <c r="F5" s="55"/>
      <c r="G5" s="55"/>
      <c r="H5" s="55" t="s">
        <v>4</v>
      </c>
      <c r="I5" s="55"/>
      <c r="J5" s="56"/>
      <c r="K5" s="85" t="s">
        <v>92</v>
      </c>
      <c r="L5" s="55"/>
      <c r="M5" s="56"/>
    </row>
    <row r="6" spans="1:14" ht="24.75" customHeight="1" thickBot="1" x14ac:dyDescent="0.25">
      <c r="A6" s="96"/>
      <c r="B6" s="57" t="s">
        <v>68</v>
      </c>
      <c r="C6" s="57" t="s">
        <v>7</v>
      </c>
      <c r="D6" s="58" t="s">
        <v>8</v>
      </c>
      <c r="E6" s="57" t="s">
        <v>68</v>
      </c>
      <c r="F6" s="57" t="s">
        <v>7</v>
      </c>
      <c r="G6" s="58" t="s">
        <v>8</v>
      </c>
      <c r="H6" s="57" t="s">
        <v>68</v>
      </c>
      <c r="I6" s="59" t="s">
        <v>7</v>
      </c>
      <c r="J6" s="60" t="s">
        <v>8</v>
      </c>
      <c r="K6" s="57" t="s">
        <v>68</v>
      </c>
      <c r="L6" s="59" t="s">
        <v>7</v>
      </c>
      <c r="M6" s="60" t="s">
        <v>8</v>
      </c>
    </row>
    <row r="7" spans="1:14" ht="12.75" customHeight="1" x14ac:dyDescent="0.2">
      <c r="A7" s="61"/>
      <c r="B7" s="50"/>
      <c r="C7" s="41"/>
      <c r="D7" s="41"/>
      <c r="H7" s="52"/>
      <c r="I7" s="52"/>
      <c r="J7" s="52"/>
      <c r="K7" s="52"/>
      <c r="L7" s="52"/>
      <c r="M7" s="52"/>
    </row>
    <row r="8" spans="1:14" ht="12.75" customHeight="1" x14ac:dyDescent="0.2">
      <c r="A8" s="62" t="s">
        <v>10</v>
      </c>
      <c r="B8" s="88">
        <v>1</v>
      </c>
      <c r="C8" s="88">
        <v>11</v>
      </c>
      <c r="D8" s="88">
        <v>219</v>
      </c>
      <c r="E8" s="88">
        <v>0</v>
      </c>
      <c r="F8" s="91" t="s">
        <v>95</v>
      </c>
      <c r="G8" s="91" t="s">
        <v>95</v>
      </c>
      <c r="H8" s="89">
        <v>1</v>
      </c>
      <c r="I8" s="89">
        <v>28</v>
      </c>
      <c r="J8" s="89">
        <v>624</v>
      </c>
      <c r="K8" s="89" t="s">
        <v>95</v>
      </c>
      <c r="L8" s="89" t="s">
        <v>95</v>
      </c>
      <c r="M8" s="89" t="s">
        <v>95</v>
      </c>
    </row>
    <row r="9" spans="1:14" ht="12.75" customHeight="1" x14ac:dyDescent="0.2">
      <c r="A9" s="62" t="s">
        <v>11</v>
      </c>
      <c r="B9" s="88">
        <v>4</v>
      </c>
      <c r="C9" s="88">
        <v>53</v>
      </c>
      <c r="D9" s="88">
        <v>1130</v>
      </c>
      <c r="E9" s="88">
        <v>1</v>
      </c>
      <c r="F9" s="91">
        <v>14</v>
      </c>
      <c r="G9" s="91">
        <v>380</v>
      </c>
      <c r="H9" s="89">
        <v>2</v>
      </c>
      <c r="I9" s="89">
        <v>50</v>
      </c>
      <c r="J9" s="89">
        <v>1071</v>
      </c>
      <c r="K9" s="89" t="s">
        <v>95</v>
      </c>
      <c r="L9" s="89" t="s">
        <v>95</v>
      </c>
      <c r="M9" s="89" t="s">
        <v>95</v>
      </c>
    </row>
    <row r="10" spans="1:14" ht="12.75" customHeight="1" x14ac:dyDescent="0.2">
      <c r="A10" s="62" t="s">
        <v>12</v>
      </c>
      <c r="B10" s="88">
        <v>6</v>
      </c>
      <c r="C10" s="88">
        <v>79</v>
      </c>
      <c r="D10" s="88">
        <v>1636</v>
      </c>
      <c r="E10" s="88">
        <v>2</v>
      </c>
      <c r="F10" s="91">
        <v>27</v>
      </c>
      <c r="G10" s="91">
        <v>644</v>
      </c>
      <c r="H10" s="89">
        <v>2</v>
      </c>
      <c r="I10" s="89">
        <v>52</v>
      </c>
      <c r="J10" s="89">
        <v>1194</v>
      </c>
      <c r="K10" s="89" t="s">
        <v>95</v>
      </c>
      <c r="L10" s="89" t="s">
        <v>95</v>
      </c>
      <c r="M10" s="89" t="s">
        <v>95</v>
      </c>
    </row>
    <row r="11" spans="1:14" ht="12.75" customHeight="1" x14ac:dyDescent="0.2">
      <c r="A11" s="62" t="s">
        <v>13</v>
      </c>
      <c r="B11" s="88">
        <v>4</v>
      </c>
      <c r="C11" s="88">
        <v>40</v>
      </c>
      <c r="D11" s="88">
        <v>866</v>
      </c>
      <c r="E11" s="88">
        <v>0</v>
      </c>
      <c r="F11" s="91" t="s">
        <v>95</v>
      </c>
      <c r="G11" s="91" t="s">
        <v>95</v>
      </c>
      <c r="H11" s="89">
        <v>2</v>
      </c>
      <c r="I11" s="89">
        <v>52</v>
      </c>
      <c r="J11" s="89">
        <v>1151</v>
      </c>
      <c r="K11" s="89">
        <v>1</v>
      </c>
      <c r="L11" s="89">
        <v>27</v>
      </c>
      <c r="M11" s="89">
        <v>616</v>
      </c>
    </row>
    <row r="12" spans="1:14" ht="12.75" customHeight="1" x14ac:dyDescent="0.2">
      <c r="A12" s="62" t="s">
        <v>14</v>
      </c>
      <c r="B12" s="88">
        <v>3</v>
      </c>
      <c r="C12" s="88">
        <v>44</v>
      </c>
      <c r="D12" s="88">
        <v>947</v>
      </c>
      <c r="E12" s="88">
        <v>2</v>
      </c>
      <c r="F12" s="91">
        <v>34</v>
      </c>
      <c r="G12" s="91">
        <v>795</v>
      </c>
      <c r="H12" s="89">
        <v>3</v>
      </c>
      <c r="I12" s="89">
        <v>73</v>
      </c>
      <c r="J12" s="89">
        <v>1799</v>
      </c>
      <c r="K12" s="89" t="s">
        <v>95</v>
      </c>
      <c r="L12" s="89" t="s">
        <v>95</v>
      </c>
      <c r="M12" s="89" t="s">
        <v>95</v>
      </c>
    </row>
    <row r="13" spans="1:14" ht="17.100000000000001" customHeight="1" x14ac:dyDescent="0.2">
      <c r="A13" s="63" t="s">
        <v>15</v>
      </c>
      <c r="B13" s="88">
        <f t="shared" ref="B13:M13" si="0">SUM(B8:B12)</f>
        <v>18</v>
      </c>
      <c r="C13" s="88">
        <f t="shared" si="0"/>
        <v>227</v>
      </c>
      <c r="D13" s="88">
        <f t="shared" si="0"/>
        <v>4798</v>
      </c>
      <c r="E13" s="88">
        <f t="shared" si="0"/>
        <v>5</v>
      </c>
      <c r="F13" s="88">
        <f t="shared" si="0"/>
        <v>75</v>
      </c>
      <c r="G13" s="88">
        <f t="shared" si="0"/>
        <v>1819</v>
      </c>
      <c r="H13" s="88">
        <f t="shared" si="0"/>
        <v>10</v>
      </c>
      <c r="I13" s="88">
        <f t="shared" si="0"/>
        <v>255</v>
      </c>
      <c r="J13" s="88">
        <f t="shared" si="0"/>
        <v>5839</v>
      </c>
      <c r="K13" s="88">
        <f t="shared" si="0"/>
        <v>1</v>
      </c>
      <c r="L13" s="88">
        <f t="shared" si="0"/>
        <v>27</v>
      </c>
      <c r="M13" s="88">
        <f t="shared" si="0"/>
        <v>616</v>
      </c>
      <c r="N13" s="40"/>
    </row>
    <row r="14" spans="1:14" ht="12.75" customHeight="1" x14ac:dyDescent="0.2">
      <c r="A14" s="62" t="s">
        <v>16</v>
      </c>
      <c r="B14" s="88">
        <v>8</v>
      </c>
      <c r="C14" s="88">
        <v>101</v>
      </c>
      <c r="D14" s="88">
        <v>2196</v>
      </c>
      <c r="E14" s="91">
        <v>2</v>
      </c>
      <c r="F14" s="91">
        <v>35</v>
      </c>
      <c r="G14" s="91">
        <v>920</v>
      </c>
      <c r="H14" s="89">
        <v>3</v>
      </c>
      <c r="I14" s="89">
        <v>77</v>
      </c>
      <c r="J14" s="89">
        <v>1652</v>
      </c>
      <c r="K14" s="89">
        <v>2</v>
      </c>
      <c r="L14" s="89">
        <v>23</v>
      </c>
      <c r="M14" s="89">
        <v>511</v>
      </c>
      <c r="N14" s="86"/>
    </row>
    <row r="15" spans="1:14" ht="12.75" customHeight="1" x14ac:dyDescent="0.2">
      <c r="A15" s="62" t="s">
        <v>17</v>
      </c>
      <c r="B15" s="88">
        <v>1</v>
      </c>
      <c r="C15" s="88">
        <v>11</v>
      </c>
      <c r="D15" s="88">
        <v>225</v>
      </c>
      <c r="E15" s="91" t="s">
        <v>95</v>
      </c>
      <c r="F15" s="91" t="s">
        <v>95</v>
      </c>
      <c r="G15" s="91" t="s">
        <v>95</v>
      </c>
      <c r="H15" s="91" t="s">
        <v>95</v>
      </c>
      <c r="I15" s="91" t="s">
        <v>95</v>
      </c>
      <c r="J15" s="91" t="s">
        <v>95</v>
      </c>
      <c r="K15" s="89" t="s">
        <v>95</v>
      </c>
      <c r="L15" s="89" t="s">
        <v>95</v>
      </c>
      <c r="M15" s="89" t="s">
        <v>95</v>
      </c>
      <c r="N15" s="87"/>
    </row>
    <row r="16" spans="1:14" ht="12.75" customHeight="1" x14ac:dyDescent="0.2">
      <c r="A16" s="62" t="s">
        <v>18</v>
      </c>
      <c r="B16" s="88">
        <v>2</v>
      </c>
      <c r="C16" s="88">
        <v>19</v>
      </c>
      <c r="D16" s="88">
        <v>413</v>
      </c>
      <c r="E16" s="91" t="s">
        <v>95</v>
      </c>
      <c r="F16" s="91" t="s">
        <v>95</v>
      </c>
      <c r="G16" s="91" t="s">
        <v>95</v>
      </c>
      <c r="H16" s="91" t="s">
        <v>95</v>
      </c>
      <c r="I16" s="91" t="s">
        <v>95</v>
      </c>
      <c r="J16" s="91" t="s">
        <v>95</v>
      </c>
      <c r="K16" s="89" t="s">
        <v>95</v>
      </c>
      <c r="L16" s="89" t="s">
        <v>95</v>
      </c>
      <c r="M16" s="89" t="s">
        <v>95</v>
      </c>
      <c r="N16" s="86"/>
    </row>
    <row r="17" spans="1:14" ht="12.75" customHeight="1" x14ac:dyDescent="0.2">
      <c r="A17" s="62" t="s">
        <v>19</v>
      </c>
      <c r="B17" s="88">
        <v>2</v>
      </c>
      <c r="C17" s="88">
        <v>24</v>
      </c>
      <c r="D17" s="88">
        <v>528</v>
      </c>
      <c r="E17" s="91">
        <v>1</v>
      </c>
      <c r="F17" s="91">
        <v>18</v>
      </c>
      <c r="G17" s="91">
        <v>527</v>
      </c>
      <c r="H17" s="91">
        <v>1</v>
      </c>
      <c r="I17" s="89">
        <v>32</v>
      </c>
      <c r="J17" s="89">
        <v>810</v>
      </c>
      <c r="K17" s="89" t="s">
        <v>95</v>
      </c>
      <c r="L17" s="89" t="s">
        <v>95</v>
      </c>
      <c r="M17" s="89" t="s">
        <v>95</v>
      </c>
      <c r="N17" s="87"/>
    </row>
    <row r="18" spans="1:14" ht="12.75" customHeight="1" x14ac:dyDescent="0.2">
      <c r="A18" s="62" t="s">
        <v>20</v>
      </c>
      <c r="B18" s="88">
        <v>4</v>
      </c>
      <c r="C18" s="88">
        <v>50</v>
      </c>
      <c r="D18" s="88">
        <v>1075</v>
      </c>
      <c r="E18" s="91">
        <v>1</v>
      </c>
      <c r="F18" s="91">
        <v>14</v>
      </c>
      <c r="G18" s="91">
        <v>394</v>
      </c>
      <c r="H18" s="91">
        <v>1</v>
      </c>
      <c r="I18" s="89">
        <v>56</v>
      </c>
      <c r="J18" s="89">
        <v>1330</v>
      </c>
      <c r="K18" s="89" t="s">
        <v>95</v>
      </c>
      <c r="L18" s="89" t="s">
        <v>95</v>
      </c>
      <c r="M18" s="89" t="s">
        <v>95</v>
      </c>
      <c r="N18" s="86"/>
    </row>
    <row r="19" spans="1:14" ht="12.75" customHeight="1" x14ac:dyDescent="0.2">
      <c r="A19" s="62" t="s">
        <v>21</v>
      </c>
      <c r="B19" s="88">
        <v>2</v>
      </c>
      <c r="C19" s="88">
        <v>17</v>
      </c>
      <c r="D19" s="88">
        <v>322</v>
      </c>
      <c r="E19" s="91" t="s">
        <v>95</v>
      </c>
      <c r="F19" s="91" t="s">
        <v>95</v>
      </c>
      <c r="G19" s="91" t="s">
        <v>95</v>
      </c>
      <c r="H19" s="91" t="s">
        <v>95</v>
      </c>
      <c r="I19" s="91" t="s">
        <v>95</v>
      </c>
      <c r="J19" s="91" t="s">
        <v>95</v>
      </c>
      <c r="K19" s="89" t="s">
        <v>95</v>
      </c>
      <c r="L19" s="89" t="s">
        <v>95</v>
      </c>
      <c r="M19" s="89" t="s">
        <v>95</v>
      </c>
      <c r="N19" s="87"/>
    </row>
    <row r="20" spans="1:14" ht="12.75" customHeight="1" x14ac:dyDescent="0.2">
      <c r="A20" s="62" t="s">
        <v>22</v>
      </c>
      <c r="B20" s="88">
        <v>3</v>
      </c>
      <c r="C20" s="88">
        <v>37</v>
      </c>
      <c r="D20" s="88">
        <v>782</v>
      </c>
      <c r="E20" s="91" t="s">
        <v>95</v>
      </c>
      <c r="F20" s="91" t="s">
        <v>95</v>
      </c>
      <c r="G20" s="91" t="s">
        <v>95</v>
      </c>
      <c r="H20" s="91">
        <v>1</v>
      </c>
      <c r="I20" s="89">
        <v>28</v>
      </c>
      <c r="J20" s="89">
        <v>642</v>
      </c>
      <c r="K20" s="89">
        <v>1</v>
      </c>
      <c r="L20" s="89">
        <v>14</v>
      </c>
      <c r="M20" s="89">
        <v>325</v>
      </c>
      <c r="N20" s="86"/>
    </row>
    <row r="21" spans="1:14" ht="12.75" customHeight="1" x14ac:dyDescent="0.2">
      <c r="A21" s="62" t="s">
        <v>23</v>
      </c>
      <c r="B21" s="88">
        <v>4</v>
      </c>
      <c r="C21" s="88">
        <v>41</v>
      </c>
      <c r="D21" s="88">
        <v>831</v>
      </c>
      <c r="E21" s="91">
        <v>2</v>
      </c>
      <c r="F21" s="91">
        <v>26</v>
      </c>
      <c r="G21" s="91">
        <v>677</v>
      </c>
      <c r="H21" s="91">
        <v>2</v>
      </c>
      <c r="I21" s="89">
        <v>47</v>
      </c>
      <c r="J21" s="89">
        <v>970</v>
      </c>
      <c r="K21" s="89">
        <v>1</v>
      </c>
      <c r="L21" s="89">
        <v>16</v>
      </c>
      <c r="M21" s="89">
        <v>358</v>
      </c>
      <c r="N21" s="87"/>
    </row>
    <row r="22" spans="1:14" ht="12.75" customHeight="1" x14ac:dyDescent="0.2">
      <c r="A22" s="62" t="s">
        <v>24</v>
      </c>
      <c r="B22" s="88">
        <v>1</v>
      </c>
      <c r="C22" s="88">
        <v>8</v>
      </c>
      <c r="D22" s="88">
        <v>177</v>
      </c>
      <c r="E22" s="91" t="s">
        <v>95</v>
      </c>
      <c r="F22" s="91" t="s">
        <v>95</v>
      </c>
      <c r="G22" s="91" t="s">
        <v>95</v>
      </c>
      <c r="H22" s="91" t="s">
        <v>95</v>
      </c>
      <c r="I22" s="91" t="s">
        <v>95</v>
      </c>
      <c r="J22" s="91" t="s">
        <v>95</v>
      </c>
      <c r="K22" s="89">
        <v>1</v>
      </c>
      <c r="L22" s="89">
        <v>13</v>
      </c>
      <c r="M22" s="89">
        <v>270</v>
      </c>
      <c r="N22" s="86"/>
    </row>
    <row r="23" spans="1:14" ht="12.75" customHeight="1" x14ac:dyDescent="0.2">
      <c r="A23" s="62" t="s">
        <v>25</v>
      </c>
      <c r="B23" s="88">
        <v>2</v>
      </c>
      <c r="C23" s="88">
        <v>15</v>
      </c>
      <c r="D23" s="88">
        <v>294</v>
      </c>
      <c r="E23" s="91" t="s">
        <v>95</v>
      </c>
      <c r="F23" s="91" t="s">
        <v>95</v>
      </c>
      <c r="G23" s="91" t="s">
        <v>95</v>
      </c>
      <c r="H23" s="91" t="s">
        <v>95</v>
      </c>
      <c r="I23" s="91" t="s">
        <v>95</v>
      </c>
      <c r="J23" s="91" t="s">
        <v>95</v>
      </c>
      <c r="K23" s="89" t="s">
        <v>95</v>
      </c>
      <c r="L23" s="89" t="s">
        <v>95</v>
      </c>
      <c r="M23" s="89" t="s">
        <v>95</v>
      </c>
      <c r="N23" s="87"/>
    </row>
    <row r="24" spans="1:14" ht="12.75" customHeight="1" x14ac:dyDescent="0.2">
      <c r="A24" s="62" t="s">
        <v>26</v>
      </c>
      <c r="B24" s="88">
        <v>1</v>
      </c>
      <c r="C24" s="88">
        <v>13</v>
      </c>
      <c r="D24" s="88">
        <v>278</v>
      </c>
      <c r="E24" s="91" t="s">
        <v>95</v>
      </c>
      <c r="F24" s="91" t="s">
        <v>95</v>
      </c>
      <c r="G24" s="91" t="s">
        <v>95</v>
      </c>
      <c r="H24" s="91">
        <v>1</v>
      </c>
      <c r="I24" s="89">
        <v>24</v>
      </c>
      <c r="J24" s="89">
        <v>528</v>
      </c>
      <c r="K24" s="89">
        <v>1</v>
      </c>
      <c r="L24" s="89">
        <v>11</v>
      </c>
      <c r="M24" s="89">
        <v>262</v>
      </c>
      <c r="N24" s="86"/>
    </row>
    <row r="25" spans="1:14" ht="12.75" customHeight="1" x14ac:dyDescent="0.2">
      <c r="A25" s="62" t="s">
        <v>27</v>
      </c>
      <c r="B25" s="88">
        <v>3</v>
      </c>
      <c r="C25" s="88">
        <v>40</v>
      </c>
      <c r="D25" s="88">
        <v>832</v>
      </c>
      <c r="E25" s="91">
        <v>1</v>
      </c>
      <c r="F25" s="91">
        <v>13</v>
      </c>
      <c r="G25" s="89">
        <v>318</v>
      </c>
      <c r="H25" s="91">
        <v>1</v>
      </c>
      <c r="I25" s="89">
        <v>38</v>
      </c>
      <c r="J25" s="89">
        <v>926</v>
      </c>
      <c r="K25" s="89" t="s">
        <v>95</v>
      </c>
      <c r="L25" s="89" t="s">
        <v>95</v>
      </c>
      <c r="M25" s="89" t="s">
        <v>95</v>
      </c>
      <c r="N25" s="87"/>
    </row>
    <row r="26" spans="1:14" ht="12.75" customHeight="1" x14ac:dyDescent="0.2">
      <c r="A26" s="62" t="s">
        <v>28</v>
      </c>
      <c r="B26" s="88">
        <v>1</v>
      </c>
      <c r="C26" s="88">
        <v>16</v>
      </c>
      <c r="D26" s="88">
        <v>375</v>
      </c>
      <c r="E26" s="91">
        <v>1</v>
      </c>
      <c r="F26" s="91">
        <v>15</v>
      </c>
      <c r="G26" s="89">
        <v>415</v>
      </c>
      <c r="H26" s="91" t="s">
        <v>95</v>
      </c>
      <c r="I26" s="91" t="s">
        <v>95</v>
      </c>
      <c r="J26" s="89" t="s">
        <v>95</v>
      </c>
      <c r="K26" s="89" t="s">
        <v>95</v>
      </c>
      <c r="L26" s="89" t="s">
        <v>95</v>
      </c>
      <c r="M26" s="89" t="s">
        <v>95</v>
      </c>
      <c r="N26" s="86"/>
    </row>
    <row r="27" spans="1:14" ht="12.75" customHeight="1" x14ac:dyDescent="0.2">
      <c r="A27" s="62" t="s">
        <v>29</v>
      </c>
      <c r="B27" s="88">
        <v>2</v>
      </c>
      <c r="C27" s="88">
        <v>24</v>
      </c>
      <c r="D27" s="88">
        <v>501</v>
      </c>
      <c r="E27" s="91">
        <v>1</v>
      </c>
      <c r="F27" s="91">
        <v>24</v>
      </c>
      <c r="G27" s="89">
        <v>597</v>
      </c>
      <c r="H27" s="91">
        <v>1</v>
      </c>
      <c r="I27" s="89">
        <v>33</v>
      </c>
      <c r="J27" s="89">
        <v>792</v>
      </c>
      <c r="K27" s="89" t="s">
        <v>95</v>
      </c>
      <c r="L27" s="89" t="s">
        <v>95</v>
      </c>
      <c r="M27" s="89" t="s">
        <v>95</v>
      </c>
      <c r="N27" s="87"/>
    </row>
    <row r="28" spans="1:14" ht="12.75" customHeight="1" x14ac:dyDescent="0.2">
      <c r="A28" s="62" t="s">
        <v>30</v>
      </c>
      <c r="B28" s="88">
        <v>5</v>
      </c>
      <c r="C28" s="88">
        <v>63</v>
      </c>
      <c r="D28" s="88">
        <v>1362</v>
      </c>
      <c r="E28" s="91">
        <v>1</v>
      </c>
      <c r="F28" s="91">
        <v>23</v>
      </c>
      <c r="G28" s="89">
        <v>571</v>
      </c>
      <c r="H28" s="91">
        <v>2</v>
      </c>
      <c r="I28" s="89">
        <v>63</v>
      </c>
      <c r="J28" s="89">
        <v>1492</v>
      </c>
      <c r="K28" s="89" t="s">
        <v>95</v>
      </c>
      <c r="L28" s="89" t="s">
        <v>95</v>
      </c>
      <c r="M28" s="89" t="s">
        <v>95</v>
      </c>
      <c r="N28" s="86"/>
    </row>
    <row r="29" spans="1:14" ht="12.75" customHeight="1" x14ac:dyDescent="0.2">
      <c r="A29" s="62" t="s">
        <v>31</v>
      </c>
      <c r="B29" s="88">
        <v>1</v>
      </c>
      <c r="C29" s="88">
        <v>20</v>
      </c>
      <c r="D29" s="88">
        <v>444</v>
      </c>
      <c r="E29" s="91" t="s">
        <v>95</v>
      </c>
      <c r="F29" s="91" t="s">
        <v>95</v>
      </c>
      <c r="G29" s="91" t="s">
        <v>95</v>
      </c>
      <c r="H29" s="91" t="s">
        <v>95</v>
      </c>
      <c r="I29" s="91" t="s">
        <v>95</v>
      </c>
      <c r="J29" s="91" t="s">
        <v>95</v>
      </c>
      <c r="K29" s="89" t="s">
        <v>95</v>
      </c>
      <c r="L29" s="89" t="s">
        <v>95</v>
      </c>
      <c r="M29" s="89" t="s">
        <v>95</v>
      </c>
      <c r="N29" s="87"/>
    </row>
    <row r="30" spans="1:14" ht="12.75" customHeight="1" x14ac:dyDescent="0.2">
      <c r="A30" s="62" t="s">
        <v>32</v>
      </c>
      <c r="B30" s="88">
        <v>4</v>
      </c>
      <c r="C30" s="88">
        <v>50</v>
      </c>
      <c r="D30" s="88">
        <v>1166</v>
      </c>
      <c r="E30" s="91" t="s">
        <v>95</v>
      </c>
      <c r="F30" s="91" t="s">
        <v>95</v>
      </c>
      <c r="G30" s="91" t="s">
        <v>95</v>
      </c>
      <c r="H30" s="91">
        <v>1</v>
      </c>
      <c r="I30" s="89">
        <v>30</v>
      </c>
      <c r="J30" s="89">
        <v>712</v>
      </c>
      <c r="K30" s="89">
        <v>1</v>
      </c>
      <c r="L30" s="89">
        <v>18</v>
      </c>
      <c r="M30" s="89">
        <v>414</v>
      </c>
      <c r="N30" s="86"/>
    </row>
    <row r="31" spans="1:14" ht="12.75" customHeight="1" x14ac:dyDescent="0.2">
      <c r="A31" s="62" t="s">
        <v>33</v>
      </c>
      <c r="B31" s="88">
        <v>6</v>
      </c>
      <c r="C31" s="88">
        <v>77</v>
      </c>
      <c r="D31" s="88">
        <v>1665</v>
      </c>
      <c r="E31" s="91">
        <v>1</v>
      </c>
      <c r="F31" s="91">
        <v>18</v>
      </c>
      <c r="G31" s="89">
        <v>464</v>
      </c>
      <c r="H31" s="91">
        <v>1</v>
      </c>
      <c r="I31" s="89">
        <v>34</v>
      </c>
      <c r="J31" s="89">
        <v>776</v>
      </c>
      <c r="K31" s="89" t="s">
        <v>95</v>
      </c>
      <c r="L31" s="89" t="s">
        <v>95</v>
      </c>
      <c r="M31" s="89" t="s">
        <v>95</v>
      </c>
      <c r="N31" s="87"/>
    </row>
    <row r="32" spans="1:14" ht="17.100000000000001" customHeight="1" x14ac:dyDescent="0.2">
      <c r="A32" s="63" t="s">
        <v>34</v>
      </c>
      <c r="B32" s="88">
        <f t="shared" ref="B32:M32" si="1">SUM(B14:B31)</f>
        <v>52</v>
      </c>
      <c r="C32" s="88">
        <f t="shared" si="1"/>
        <v>626</v>
      </c>
      <c r="D32" s="88">
        <f t="shared" si="1"/>
        <v>13466</v>
      </c>
      <c r="E32" s="88">
        <f t="shared" si="1"/>
        <v>11</v>
      </c>
      <c r="F32" s="88">
        <f t="shared" si="1"/>
        <v>186</v>
      </c>
      <c r="G32" s="88">
        <f t="shared" si="1"/>
        <v>4883</v>
      </c>
      <c r="H32" s="88">
        <f t="shared" si="1"/>
        <v>15</v>
      </c>
      <c r="I32" s="88">
        <f t="shared" si="1"/>
        <v>462</v>
      </c>
      <c r="J32" s="88">
        <f t="shared" si="1"/>
        <v>10630</v>
      </c>
      <c r="K32" s="88">
        <f t="shared" si="1"/>
        <v>7</v>
      </c>
      <c r="L32" s="88">
        <f t="shared" si="1"/>
        <v>95</v>
      </c>
      <c r="M32" s="88">
        <f t="shared" si="1"/>
        <v>2140</v>
      </c>
    </row>
    <row r="33" spans="1:13" ht="17.100000000000001" customHeight="1" thickBot="1" x14ac:dyDescent="0.25">
      <c r="A33" s="64" t="s">
        <v>35</v>
      </c>
      <c r="B33" s="90">
        <f t="shared" ref="B33:L33" si="2">+B13+B32</f>
        <v>70</v>
      </c>
      <c r="C33" s="90">
        <f t="shared" si="2"/>
        <v>853</v>
      </c>
      <c r="D33" s="90">
        <f t="shared" si="2"/>
        <v>18264</v>
      </c>
      <c r="E33" s="90">
        <f t="shared" si="2"/>
        <v>16</v>
      </c>
      <c r="F33" s="90">
        <f t="shared" si="2"/>
        <v>261</v>
      </c>
      <c r="G33" s="90">
        <f t="shared" si="2"/>
        <v>6702</v>
      </c>
      <c r="H33" s="90">
        <f t="shared" si="2"/>
        <v>25</v>
      </c>
      <c r="I33" s="90">
        <f t="shared" si="2"/>
        <v>717</v>
      </c>
      <c r="J33" s="90">
        <f t="shared" si="2"/>
        <v>16469</v>
      </c>
      <c r="K33" s="90">
        <f t="shared" si="2"/>
        <v>8</v>
      </c>
      <c r="L33" s="90">
        <f t="shared" si="2"/>
        <v>122</v>
      </c>
      <c r="M33" s="90">
        <f>+M13+M32</f>
        <v>2756</v>
      </c>
    </row>
    <row r="34" spans="1:13" ht="11.85" customHeight="1" x14ac:dyDescent="0.2">
      <c r="A34" s="66" t="s">
        <v>59</v>
      </c>
      <c r="B34" s="54"/>
    </row>
    <row r="35" spans="1:13" ht="30.6" customHeight="1" x14ac:dyDescent="0.2">
      <c r="A35" s="97" t="s">
        <v>94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</row>
    <row r="36" spans="1:13" ht="6" customHeight="1" x14ac:dyDescent="0.2">
      <c r="B36" s="54"/>
      <c r="C36" s="54"/>
      <c r="D36" s="54"/>
      <c r="E36" s="54"/>
      <c r="F36" s="54"/>
    </row>
    <row r="37" spans="1:13" ht="12.75" customHeight="1" x14ac:dyDescent="0.2">
      <c r="A37" s="68" t="s">
        <v>60</v>
      </c>
    </row>
    <row r="47" spans="1:13" ht="12.75" customHeight="1" x14ac:dyDescent="0.2">
      <c r="D47" s="41"/>
    </row>
    <row r="59" spans="1:13" ht="12.75" customHeight="1" x14ac:dyDescent="0.25">
      <c r="A59" s="44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ht="12.75" customHeight="1" x14ac:dyDescent="0.25">
      <c r="B60" s="3"/>
      <c r="C60" s="3"/>
      <c r="D60" s="3"/>
      <c r="E60" s="3"/>
      <c r="F60" s="3"/>
      <c r="G60" s="3"/>
      <c r="H60" s="3"/>
      <c r="I60" s="3"/>
      <c r="K60" s="3"/>
      <c r="L60" s="3"/>
    </row>
    <row r="62" spans="1:13" ht="10.199999999999999" x14ac:dyDescent="0.2"/>
  </sheetData>
  <mergeCells count="2">
    <mergeCell ref="A5:A6"/>
    <mergeCell ref="A35:M35"/>
  </mergeCells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zoomScaleNormal="100" workbookViewId="0">
      <selection activeCell="A3" sqref="A3"/>
    </sheetView>
  </sheetViews>
  <sheetFormatPr baseColWidth="10" defaultColWidth="12" defaultRowHeight="12.75" customHeight="1" x14ac:dyDescent="0.2"/>
  <cols>
    <col min="1" max="1" width="21.7109375" style="26" customWidth="1"/>
    <col min="2" max="2" width="5.7109375" style="26" customWidth="1"/>
    <col min="3" max="3" width="7.7109375" style="26" customWidth="1"/>
    <col min="4" max="4" width="9.7109375" style="26" customWidth="1"/>
    <col min="5" max="5" width="5.7109375" style="26" customWidth="1"/>
    <col min="6" max="6" width="7.7109375" style="26" customWidth="1"/>
    <col min="7" max="7" width="9.7109375" style="26" customWidth="1"/>
    <col min="8" max="8" width="5.7109375" style="26" customWidth="1"/>
    <col min="9" max="9" width="7.7109375" style="26" customWidth="1"/>
    <col min="10" max="10" width="9.7109375" style="26" customWidth="1"/>
    <col min="11" max="11" width="5.7109375" style="26" customWidth="1"/>
    <col min="12" max="12" width="7.7109375" style="26" customWidth="1"/>
    <col min="13" max="13" width="9.7109375" style="26" customWidth="1"/>
    <col min="14" max="14" width="12" style="26"/>
    <col min="15" max="18" width="12" style="84"/>
    <col min="19" max="16384" width="12" style="26"/>
  </cols>
  <sheetData>
    <row r="1" spans="1:14" ht="12.75" customHeight="1" x14ac:dyDescent="0.25">
      <c r="A1" s="4" t="s">
        <v>61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3" spans="1:14" ht="26.25" customHeight="1" x14ac:dyDescent="0.2">
      <c r="A3" s="72" t="s">
        <v>98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4" ht="12.75" customHeight="1" x14ac:dyDescent="0.25">
      <c r="A4" s="11"/>
    </row>
    <row r="5" spans="1:14" ht="24.75" customHeight="1" thickBot="1" x14ac:dyDescent="0.25">
      <c r="A5" s="95" t="s">
        <v>69</v>
      </c>
      <c r="B5" s="76" t="s">
        <v>70</v>
      </c>
      <c r="C5" s="55"/>
      <c r="D5" s="55"/>
      <c r="E5" s="71" t="s">
        <v>3</v>
      </c>
      <c r="F5" s="55"/>
      <c r="G5" s="55"/>
      <c r="H5" s="55" t="s">
        <v>4</v>
      </c>
      <c r="I5" s="55"/>
      <c r="J5" s="56"/>
      <c r="K5" s="85" t="s">
        <v>92</v>
      </c>
      <c r="L5" s="55"/>
      <c r="M5" s="56"/>
    </row>
    <row r="6" spans="1:14" ht="24.75" customHeight="1" thickBot="1" x14ac:dyDescent="0.25">
      <c r="A6" s="96"/>
      <c r="B6" s="57" t="s">
        <v>68</v>
      </c>
      <c r="C6" s="57" t="s">
        <v>7</v>
      </c>
      <c r="D6" s="58" t="s">
        <v>8</v>
      </c>
      <c r="E6" s="57" t="s">
        <v>68</v>
      </c>
      <c r="F6" s="57" t="s">
        <v>7</v>
      </c>
      <c r="G6" s="58" t="s">
        <v>8</v>
      </c>
      <c r="H6" s="57" t="s">
        <v>68</v>
      </c>
      <c r="I6" s="59" t="s">
        <v>7</v>
      </c>
      <c r="J6" s="60" t="s">
        <v>8</v>
      </c>
      <c r="K6" s="57" t="s">
        <v>68</v>
      </c>
      <c r="L6" s="59" t="s">
        <v>7</v>
      </c>
      <c r="M6" s="60" t="s">
        <v>8</v>
      </c>
    </row>
    <row r="7" spans="1:14" ht="12.75" customHeight="1" x14ac:dyDescent="0.2">
      <c r="A7" s="61"/>
      <c r="B7" s="50"/>
      <c r="C7" s="41"/>
      <c r="D7" s="41"/>
      <c r="H7" s="52"/>
      <c r="I7" s="52"/>
      <c r="J7" s="52"/>
      <c r="K7" s="52"/>
      <c r="L7" s="52"/>
      <c r="M7" s="52"/>
    </row>
    <row r="8" spans="1:14" ht="12.75" customHeight="1" x14ac:dyDescent="0.2">
      <c r="A8" s="62" t="s">
        <v>10</v>
      </c>
      <c r="B8" s="74">
        <v>1</v>
      </c>
      <c r="C8" s="74">
        <v>11</v>
      </c>
      <c r="D8" s="74">
        <v>229</v>
      </c>
      <c r="E8" s="74">
        <v>0</v>
      </c>
      <c r="F8" s="74">
        <v>0</v>
      </c>
      <c r="G8" s="74">
        <v>0</v>
      </c>
      <c r="H8" s="74">
        <v>1</v>
      </c>
      <c r="I8" s="74">
        <v>27</v>
      </c>
      <c r="J8" s="74">
        <v>591</v>
      </c>
      <c r="K8" s="74">
        <v>0</v>
      </c>
      <c r="L8" s="74">
        <v>0</v>
      </c>
      <c r="M8" s="74">
        <v>0</v>
      </c>
    </row>
    <row r="9" spans="1:14" ht="12.75" customHeight="1" x14ac:dyDescent="0.2">
      <c r="A9" s="62" t="s">
        <v>11</v>
      </c>
      <c r="B9" s="74">
        <v>4</v>
      </c>
      <c r="C9" s="74">
        <v>56</v>
      </c>
      <c r="D9" s="74">
        <v>1158</v>
      </c>
      <c r="E9" s="74">
        <v>1</v>
      </c>
      <c r="F9" s="74">
        <v>16</v>
      </c>
      <c r="G9" s="74">
        <v>417</v>
      </c>
      <c r="H9" s="74">
        <v>2</v>
      </c>
      <c r="I9" s="74">
        <v>50</v>
      </c>
      <c r="J9" s="74">
        <v>1099</v>
      </c>
      <c r="K9" s="74">
        <v>0</v>
      </c>
      <c r="L9" s="74">
        <v>0</v>
      </c>
      <c r="M9" s="74">
        <v>0</v>
      </c>
    </row>
    <row r="10" spans="1:14" ht="12.75" customHeight="1" x14ac:dyDescent="0.2">
      <c r="A10" s="62" t="s">
        <v>12</v>
      </c>
      <c r="B10" s="74">
        <v>6</v>
      </c>
      <c r="C10" s="74">
        <v>79</v>
      </c>
      <c r="D10" s="74">
        <v>1652</v>
      </c>
      <c r="E10" s="74">
        <v>2</v>
      </c>
      <c r="F10" s="74">
        <v>27</v>
      </c>
      <c r="G10" s="74">
        <v>651</v>
      </c>
      <c r="H10" s="74">
        <v>2</v>
      </c>
      <c r="I10" s="74">
        <v>52</v>
      </c>
      <c r="J10" s="74">
        <v>1198</v>
      </c>
      <c r="K10" s="74">
        <v>0</v>
      </c>
      <c r="L10" s="74">
        <v>0</v>
      </c>
      <c r="M10" s="74">
        <v>0</v>
      </c>
    </row>
    <row r="11" spans="1:14" ht="12.75" customHeight="1" x14ac:dyDescent="0.2">
      <c r="A11" s="62" t="s">
        <v>13</v>
      </c>
      <c r="B11" s="74">
        <v>4</v>
      </c>
      <c r="C11" s="74">
        <v>42</v>
      </c>
      <c r="D11" s="74">
        <v>906</v>
      </c>
      <c r="E11" s="74">
        <v>0</v>
      </c>
      <c r="F11" s="74">
        <v>0</v>
      </c>
      <c r="G11" s="74">
        <v>0</v>
      </c>
      <c r="H11" s="74">
        <v>2</v>
      </c>
      <c r="I11" s="74">
        <v>51</v>
      </c>
      <c r="J11" s="74">
        <v>1138</v>
      </c>
      <c r="K11" s="74">
        <v>1</v>
      </c>
      <c r="L11" s="74">
        <v>22</v>
      </c>
      <c r="M11" s="74">
        <v>518</v>
      </c>
    </row>
    <row r="12" spans="1:14" ht="12.75" customHeight="1" x14ac:dyDescent="0.2">
      <c r="A12" s="62" t="s">
        <v>14</v>
      </c>
      <c r="B12" s="74">
        <v>3</v>
      </c>
      <c r="C12" s="74">
        <v>44</v>
      </c>
      <c r="D12" s="74">
        <v>975</v>
      </c>
      <c r="E12" s="74">
        <v>2</v>
      </c>
      <c r="F12" s="74">
        <v>35</v>
      </c>
      <c r="G12" s="74">
        <v>849</v>
      </c>
      <c r="H12" s="74">
        <v>3</v>
      </c>
      <c r="I12" s="74">
        <v>73</v>
      </c>
      <c r="J12" s="74">
        <v>1798</v>
      </c>
      <c r="K12" s="74">
        <v>0</v>
      </c>
      <c r="L12" s="74">
        <v>0</v>
      </c>
      <c r="M12" s="74">
        <v>0</v>
      </c>
    </row>
    <row r="13" spans="1:14" ht="17.100000000000001" customHeight="1" x14ac:dyDescent="0.2">
      <c r="A13" s="63" t="s">
        <v>15</v>
      </c>
      <c r="B13" s="74">
        <f t="shared" ref="B13:M13" si="0">SUM(B8:B12)</f>
        <v>18</v>
      </c>
      <c r="C13" s="74">
        <f t="shared" si="0"/>
        <v>232</v>
      </c>
      <c r="D13" s="74">
        <f t="shared" si="0"/>
        <v>4920</v>
      </c>
      <c r="E13" s="74">
        <f t="shared" si="0"/>
        <v>5</v>
      </c>
      <c r="F13" s="74">
        <f t="shared" si="0"/>
        <v>78</v>
      </c>
      <c r="G13" s="74">
        <f t="shared" si="0"/>
        <v>1917</v>
      </c>
      <c r="H13" s="74">
        <f t="shared" si="0"/>
        <v>10</v>
      </c>
      <c r="I13" s="74">
        <f t="shared" si="0"/>
        <v>253</v>
      </c>
      <c r="J13" s="74">
        <f t="shared" si="0"/>
        <v>5824</v>
      </c>
      <c r="K13" s="74">
        <f t="shared" si="0"/>
        <v>1</v>
      </c>
      <c r="L13" s="74">
        <f t="shared" si="0"/>
        <v>22</v>
      </c>
      <c r="M13" s="74">
        <f t="shared" si="0"/>
        <v>518</v>
      </c>
      <c r="N13" s="40"/>
    </row>
    <row r="14" spans="1:14" ht="12.75" customHeight="1" x14ac:dyDescent="0.2">
      <c r="A14" s="62" t="s">
        <v>16</v>
      </c>
      <c r="B14" s="74">
        <v>8</v>
      </c>
      <c r="C14" s="74">
        <v>105</v>
      </c>
      <c r="D14" s="74">
        <v>2321</v>
      </c>
      <c r="E14" s="74">
        <v>2</v>
      </c>
      <c r="F14" s="74">
        <v>36</v>
      </c>
      <c r="G14" s="74">
        <v>971</v>
      </c>
      <c r="H14" s="74">
        <v>3</v>
      </c>
      <c r="I14" s="74">
        <v>74</v>
      </c>
      <c r="J14" s="74">
        <v>1645</v>
      </c>
      <c r="K14" s="74">
        <v>2</v>
      </c>
      <c r="L14" s="74">
        <v>25</v>
      </c>
      <c r="M14" s="74">
        <v>568</v>
      </c>
      <c r="N14" s="86"/>
    </row>
    <row r="15" spans="1:14" ht="12.75" customHeight="1" x14ac:dyDescent="0.2">
      <c r="A15" s="62" t="s">
        <v>17</v>
      </c>
      <c r="B15" s="74">
        <v>1</v>
      </c>
      <c r="C15" s="74">
        <v>12</v>
      </c>
      <c r="D15" s="74">
        <v>255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87"/>
    </row>
    <row r="16" spans="1:14" ht="12.75" customHeight="1" x14ac:dyDescent="0.2">
      <c r="A16" s="62" t="s">
        <v>18</v>
      </c>
      <c r="B16" s="74">
        <v>2</v>
      </c>
      <c r="C16" s="74">
        <v>18</v>
      </c>
      <c r="D16" s="74">
        <v>397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86"/>
    </row>
    <row r="17" spans="1:14" ht="12.75" customHeight="1" x14ac:dyDescent="0.2">
      <c r="A17" s="62" t="s">
        <v>19</v>
      </c>
      <c r="B17" s="74">
        <v>2</v>
      </c>
      <c r="C17" s="74">
        <v>24</v>
      </c>
      <c r="D17" s="74">
        <v>540</v>
      </c>
      <c r="E17" s="74">
        <v>1</v>
      </c>
      <c r="F17" s="74">
        <v>18</v>
      </c>
      <c r="G17" s="74">
        <v>524</v>
      </c>
      <c r="H17" s="74">
        <v>1</v>
      </c>
      <c r="I17" s="74">
        <v>30</v>
      </c>
      <c r="J17" s="74">
        <v>772</v>
      </c>
      <c r="K17" s="74">
        <v>0</v>
      </c>
      <c r="L17" s="74">
        <v>0</v>
      </c>
      <c r="M17" s="74">
        <v>0</v>
      </c>
      <c r="N17" s="87"/>
    </row>
    <row r="18" spans="1:14" ht="12.75" customHeight="1" x14ac:dyDescent="0.2">
      <c r="A18" s="62" t="s">
        <v>20</v>
      </c>
      <c r="B18" s="74">
        <v>4</v>
      </c>
      <c r="C18" s="74">
        <v>47</v>
      </c>
      <c r="D18" s="74">
        <v>1028</v>
      </c>
      <c r="E18" s="74">
        <v>1</v>
      </c>
      <c r="F18" s="74">
        <v>14</v>
      </c>
      <c r="G18" s="74">
        <v>383</v>
      </c>
      <c r="H18" s="74">
        <v>1</v>
      </c>
      <c r="I18" s="74">
        <v>52</v>
      </c>
      <c r="J18" s="74">
        <v>1314</v>
      </c>
      <c r="K18" s="74">
        <v>0</v>
      </c>
      <c r="L18" s="74">
        <v>0</v>
      </c>
      <c r="M18" s="74">
        <v>0</v>
      </c>
      <c r="N18" s="86"/>
    </row>
    <row r="19" spans="1:14" ht="12.75" customHeight="1" x14ac:dyDescent="0.2">
      <c r="A19" s="62" t="s">
        <v>21</v>
      </c>
      <c r="B19" s="74">
        <v>2</v>
      </c>
      <c r="C19" s="74">
        <v>17</v>
      </c>
      <c r="D19" s="74">
        <v>341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87"/>
    </row>
    <row r="20" spans="1:14" ht="12.75" customHeight="1" x14ac:dyDescent="0.2">
      <c r="A20" s="62" t="s">
        <v>22</v>
      </c>
      <c r="B20" s="74">
        <v>3</v>
      </c>
      <c r="C20" s="74">
        <v>38</v>
      </c>
      <c r="D20" s="74">
        <v>805</v>
      </c>
      <c r="E20" s="74">
        <v>0</v>
      </c>
      <c r="F20" s="74">
        <v>0</v>
      </c>
      <c r="G20" s="74">
        <v>0</v>
      </c>
      <c r="H20" s="74">
        <v>1</v>
      </c>
      <c r="I20" s="74">
        <v>26</v>
      </c>
      <c r="J20" s="74">
        <v>617</v>
      </c>
      <c r="K20" s="74">
        <v>1</v>
      </c>
      <c r="L20" s="74">
        <v>14</v>
      </c>
      <c r="M20" s="74">
        <v>332</v>
      </c>
      <c r="N20" s="86"/>
    </row>
    <row r="21" spans="1:14" ht="12.75" customHeight="1" x14ac:dyDescent="0.2">
      <c r="A21" s="62" t="s">
        <v>23</v>
      </c>
      <c r="B21" s="74">
        <v>4</v>
      </c>
      <c r="C21" s="74">
        <v>41</v>
      </c>
      <c r="D21" s="74">
        <v>830</v>
      </c>
      <c r="E21" s="74">
        <v>2</v>
      </c>
      <c r="F21" s="74">
        <v>28</v>
      </c>
      <c r="G21" s="74">
        <v>708</v>
      </c>
      <c r="H21" s="74">
        <v>2</v>
      </c>
      <c r="I21" s="74">
        <v>47</v>
      </c>
      <c r="J21" s="74">
        <v>1036</v>
      </c>
      <c r="K21" s="74">
        <v>1</v>
      </c>
      <c r="L21" s="74">
        <v>16</v>
      </c>
      <c r="M21" s="74">
        <v>365</v>
      </c>
      <c r="N21" s="87"/>
    </row>
    <row r="22" spans="1:14" ht="12.75" customHeight="1" x14ac:dyDescent="0.2">
      <c r="A22" s="62" t="s">
        <v>24</v>
      </c>
      <c r="B22" s="74">
        <v>1</v>
      </c>
      <c r="C22" s="74">
        <v>8</v>
      </c>
      <c r="D22" s="74">
        <v>182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1</v>
      </c>
      <c r="L22" s="74">
        <v>13</v>
      </c>
      <c r="M22" s="74">
        <v>260</v>
      </c>
      <c r="N22" s="86"/>
    </row>
    <row r="23" spans="1:14" ht="12.75" customHeight="1" x14ac:dyDescent="0.2">
      <c r="A23" s="62" t="s">
        <v>25</v>
      </c>
      <c r="B23" s="74">
        <v>2</v>
      </c>
      <c r="C23" s="74">
        <v>15</v>
      </c>
      <c r="D23" s="74">
        <v>297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87"/>
    </row>
    <row r="24" spans="1:14" ht="12.75" customHeight="1" x14ac:dyDescent="0.2">
      <c r="A24" s="62" t="s">
        <v>26</v>
      </c>
      <c r="B24" s="74">
        <v>1</v>
      </c>
      <c r="C24" s="74">
        <v>13</v>
      </c>
      <c r="D24" s="74">
        <v>288</v>
      </c>
      <c r="E24" s="74">
        <v>0</v>
      </c>
      <c r="F24" s="74">
        <v>0</v>
      </c>
      <c r="G24" s="74">
        <v>0</v>
      </c>
      <c r="H24" s="74">
        <v>1</v>
      </c>
      <c r="I24" s="74">
        <v>24</v>
      </c>
      <c r="J24" s="74">
        <v>536</v>
      </c>
      <c r="K24" s="74">
        <v>1</v>
      </c>
      <c r="L24" s="74">
        <v>11</v>
      </c>
      <c r="M24" s="74">
        <v>268</v>
      </c>
      <c r="N24" s="86"/>
    </row>
    <row r="25" spans="1:14" ht="12.75" customHeight="1" x14ac:dyDescent="0.2">
      <c r="A25" s="62" t="s">
        <v>27</v>
      </c>
      <c r="B25" s="74">
        <v>3</v>
      </c>
      <c r="C25" s="74">
        <v>41</v>
      </c>
      <c r="D25" s="74">
        <v>860</v>
      </c>
      <c r="E25" s="74">
        <v>1</v>
      </c>
      <c r="F25" s="74">
        <v>14</v>
      </c>
      <c r="G25" s="74">
        <v>338</v>
      </c>
      <c r="H25" s="74">
        <v>1</v>
      </c>
      <c r="I25" s="74">
        <v>39</v>
      </c>
      <c r="J25" s="74">
        <v>941</v>
      </c>
      <c r="K25" s="74">
        <v>0</v>
      </c>
      <c r="L25" s="74">
        <v>0</v>
      </c>
      <c r="M25" s="74">
        <v>0</v>
      </c>
      <c r="N25" s="87"/>
    </row>
    <row r="26" spans="1:14" ht="12.75" customHeight="1" x14ac:dyDescent="0.2">
      <c r="A26" s="62" t="s">
        <v>28</v>
      </c>
      <c r="B26" s="74">
        <v>1</v>
      </c>
      <c r="C26" s="74">
        <v>15</v>
      </c>
      <c r="D26" s="74">
        <v>355</v>
      </c>
      <c r="E26" s="74">
        <v>1</v>
      </c>
      <c r="F26" s="74">
        <v>15</v>
      </c>
      <c r="G26" s="74">
        <v>411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86"/>
    </row>
    <row r="27" spans="1:14" ht="12.75" customHeight="1" x14ac:dyDescent="0.2">
      <c r="A27" s="62" t="s">
        <v>29</v>
      </c>
      <c r="B27" s="74">
        <v>2</v>
      </c>
      <c r="C27" s="74">
        <v>24</v>
      </c>
      <c r="D27" s="74">
        <v>516</v>
      </c>
      <c r="E27" s="74">
        <v>1</v>
      </c>
      <c r="F27" s="74">
        <v>24</v>
      </c>
      <c r="G27" s="74">
        <v>623</v>
      </c>
      <c r="H27" s="74">
        <v>1</v>
      </c>
      <c r="I27" s="74">
        <v>32</v>
      </c>
      <c r="J27" s="74">
        <v>781</v>
      </c>
      <c r="K27" s="74">
        <v>0</v>
      </c>
      <c r="L27" s="74">
        <v>0</v>
      </c>
      <c r="M27" s="74">
        <v>0</v>
      </c>
      <c r="N27" s="87"/>
    </row>
    <row r="28" spans="1:14" ht="12.75" customHeight="1" x14ac:dyDescent="0.2">
      <c r="A28" s="62" t="s">
        <v>30</v>
      </c>
      <c r="B28" s="74">
        <v>5</v>
      </c>
      <c r="C28" s="74">
        <v>64</v>
      </c>
      <c r="D28" s="74">
        <v>1418</v>
      </c>
      <c r="E28" s="74">
        <v>1</v>
      </c>
      <c r="F28" s="74">
        <v>24</v>
      </c>
      <c r="G28" s="74">
        <v>620</v>
      </c>
      <c r="H28" s="74">
        <v>2</v>
      </c>
      <c r="I28" s="74">
        <v>62</v>
      </c>
      <c r="J28" s="74">
        <v>1471</v>
      </c>
      <c r="K28" s="74">
        <v>0</v>
      </c>
      <c r="L28" s="74">
        <v>0</v>
      </c>
      <c r="M28" s="74">
        <v>0</v>
      </c>
      <c r="N28" s="86"/>
    </row>
    <row r="29" spans="1:14" ht="12.75" customHeight="1" x14ac:dyDescent="0.2">
      <c r="A29" s="62" t="s">
        <v>31</v>
      </c>
      <c r="B29" s="74">
        <v>1</v>
      </c>
      <c r="C29" s="74">
        <v>19</v>
      </c>
      <c r="D29" s="74">
        <v>422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 s="74">
        <v>0</v>
      </c>
      <c r="N29" s="87"/>
    </row>
    <row r="30" spans="1:14" ht="12.75" customHeight="1" x14ac:dyDescent="0.2">
      <c r="A30" s="62" t="s">
        <v>32</v>
      </c>
      <c r="B30" s="74">
        <v>4</v>
      </c>
      <c r="C30" s="74">
        <v>52</v>
      </c>
      <c r="D30" s="74">
        <v>1205</v>
      </c>
      <c r="E30" s="74">
        <v>0</v>
      </c>
      <c r="F30" s="74">
        <v>0</v>
      </c>
      <c r="G30" s="74">
        <v>0</v>
      </c>
      <c r="H30" s="74">
        <v>1</v>
      </c>
      <c r="I30" s="74">
        <v>28</v>
      </c>
      <c r="J30" s="74">
        <v>671</v>
      </c>
      <c r="K30" s="74">
        <v>1</v>
      </c>
      <c r="L30" s="74">
        <v>20</v>
      </c>
      <c r="M30" s="74">
        <v>458</v>
      </c>
      <c r="N30" s="86"/>
    </row>
    <row r="31" spans="1:14" ht="12.75" customHeight="1" x14ac:dyDescent="0.2">
      <c r="A31" s="62" t="s">
        <v>33</v>
      </c>
      <c r="B31" s="74">
        <v>6</v>
      </c>
      <c r="C31" s="74">
        <v>77</v>
      </c>
      <c r="D31" s="74">
        <v>1680</v>
      </c>
      <c r="E31" s="74">
        <v>1</v>
      </c>
      <c r="F31" s="74">
        <v>18</v>
      </c>
      <c r="G31" s="74">
        <v>475</v>
      </c>
      <c r="H31" s="74">
        <v>1</v>
      </c>
      <c r="I31" s="74">
        <v>34</v>
      </c>
      <c r="J31" s="74">
        <v>757</v>
      </c>
      <c r="K31" s="74">
        <v>0</v>
      </c>
      <c r="L31" s="74">
        <v>0</v>
      </c>
      <c r="M31" s="74">
        <v>0</v>
      </c>
      <c r="N31" s="87"/>
    </row>
    <row r="32" spans="1:14" ht="17.100000000000001" customHeight="1" x14ac:dyDescent="0.2">
      <c r="A32" s="63" t="s">
        <v>34</v>
      </c>
      <c r="B32" s="74">
        <f t="shared" ref="B32:M32" si="1">SUM(B14:B31)</f>
        <v>52</v>
      </c>
      <c r="C32" s="74">
        <f t="shared" si="1"/>
        <v>630</v>
      </c>
      <c r="D32" s="74">
        <f t="shared" si="1"/>
        <v>13740</v>
      </c>
      <c r="E32" s="74">
        <f t="shared" si="1"/>
        <v>11</v>
      </c>
      <c r="F32" s="74">
        <f t="shared" si="1"/>
        <v>191</v>
      </c>
      <c r="G32" s="74">
        <f t="shared" si="1"/>
        <v>5053</v>
      </c>
      <c r="H32" s="74">
        <f t="shared" si="1"/>
        <v>15</v>
      </c>
      <c r="I32" s="74">
        <f t="shared" si="1"/>
        <v>448</v>
      </c>
      <c r="J32" s="74">
        <f t="shared" si="1"/>
        <v>10541</v>
      </c>
      <c r="K32" s="74">
        <f t="shared" si="1"/>
        <v>7</v>
      </c>
      <c r="L32" s="74">
        <f t="shared" si="1"/>
        <v>99</v>
      </c>
      <c r="M32" s="74">
        <f t="shared" si="1"/>
        <v>2251</v>
      </c>
    </row>
    <row r="33" spans="1:13" ht="17.100000000000001" customHeight="1" thickBot="1" x14ac:dyDescent="0.25">
      <c r="A33" s="64" t="s">
        <v>35</v>
      </c>
      <c r="B33" s="75">
        <f t="shared" ref="B33:L33" si="2">+B13+B32</f>
        <v>70</v>
      </c>
      <c r="C33" s="75">
        <f t="shared" si="2"/>
        <v>862</v>
      </c>
      <c r="D33" s="75">
        <f t="shared" si="2"/>
        <v>18660</v>
      </c>
      <c r="E33" s="75">
        <f t="shared" si="2"/>
        <v>16</v>
      </c>
      <c r="F33" s="75">
        <f t="shared" si="2"/>
        <v>269</v>
      </c>
      <c r="G33" s="75">
        <f t="shared" si="2"/>
        <v>6970</v>
      </c>
      <c r="H33" s="75">
        <f t="shared" si="2"/>
        <v>25</v>
      </c>
      <c r="I33" s="75">
        <f t="shared" si="2"/>
        <v>701</v>
      </c>
      <c r="J33" s="75">
        <f t="shared" si="2"/>
        <v>16365</v>
      </c>
      <c r="K33" s="75">
        <f t="shared" si="2"/>
        <v>8</v>
      </c>
      <c r="L33" s="75">
        <f t="shared" si="2"/>
        <v>121</v>
      </c>
      <c r="M33" s="75">
        <f>+M13+M32</f>
        <v>2769</v>
      </c>
    </row>
    <row r="34" spans="1:13" ht="11.85" customHeight="1" x14ac:dyDescent="0.2">
      <c r="A34" s="66" t="s">
        <v>59</v>
      </c>
      <c r="B34" s="54"/>
    </row>
    <row r="35" spans="1:13" ht="30.6" customHeight="1" x14ac:dyDescent="0.2">
      <c r="A35" s="97" t="s">
        <v>94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</row>
    <row r="36" spans="1:13" ht="6" customHeight="1" x14ac:dyDescent="0.2">
      <c r="B36" s="54"/>
      <c r="C36" s="54"/>
      <c r="D36" s="54"/>
      <c r="E36" s="54"/>
      <c r="F36" s="54"/>
    </row>
    <row r="37" spans="1:13" ht="12.75" customHeight="1" x14ac:dyDescent="0.2">
      <c r="A37" s="68" t="s">
        <v>60</v>
      </c>
    </row>
    <row r="47" spans="1:13" ht="12.75" customHeight="1" x14ac:dyDescent="0.2">
      <c r="D47" s="41"/>
    </row>
    <row r="59" spans="1:13" ht="12.75" customHeight="1" x14ac:dyDescent="0.25">
      <c r="A59" s="44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ht="12.75" customHeight="1" x14ac:dyDescent="0.25">
      <c r="B60" s="3"/>
      <c r="C60" s="3"/>
      <c r="D60" s="3"/>
      <c r="E60" s="3"/>
      <c r="F60" s="3"/>
      <c r="G60" s="3"/>
      <c r="H60" s="3"/>
      <c r="I60" s="3"/>
      <c r="K60" s="3"/>
      <c r="L60" s="3"/>
    </row>
    <row r="62" spans="1:13" ht="10.199999999999999" x14ac:dyDescent="0.2"/>
  </sheetData>
  <mergeCells count="2">
    <mergeCell ref="A5:A6"/>
    <mergeCell ref="A35:M35"/>
  </mergeCells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zoomScaleNormal="100" workbookViewId="0">
      <selection activeCell="D18" sqref="D18"/>
    </sheetView>
  </sheetViews>
  <sheetFormatPr baseColWidth="10" defaultColWidth="12" defaultRowHeight="12.75" customHeight="1" x14ac:dyDescent="0.2"/>
  <cols>
    <col min="1" max="1" width="21.7109375" style="26" customWidth="1"/>
    <col min="2" max="2" width="5.7109375" style="26" customWidth="1"/>
    <col min="3" max="3" width="7.7109375" style="26" customWidth="1"/>
    <col min="4" max="4" width="9.7109375" style="26" customWidth="1"/>
    <col min="5" max="5" width="5.7109375" style="26" customWidth="1"/>
    <col min="6" max="6" width="7.7109375" style="26" customWidth="1"/>
    <col min="7" max="7" width="9.7109375" style="26" customWidth="1"/>
    <col min="8" max="8" width="5.7109375" style="26" customWidth="1"/>
    <col min="9" max="9" width="7.7109375" style="26" customWidth="1"/>
    <col min="10" max="10" width="9.7109375" style="26" customWidth="1"/>
    <col min="11" max="11" width="5.7109375" style="26" customWidth="1"/>
    <col min="12" max="12" width="7.7109375" style="26" customWidth="1"/>
    <col min="13" max="13" width="9.7109375" style="26" customWidth="1"/>
    <col min="14" max="14" width="12" style="26"/>
    <col min="15" max="18" width="12" style="84"/>
    <col min="19" max="16384" width="12" style="26"/>
  </cols>
  <sheetData>
    <row r="1" spans="1:14" ht="12.75" customHeight="1" x14ac:dyDescent="0.25">
      <c r="A1" s="4" t="s">
        <v>61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3" spans="1:14" ht="26.25" customHeight="1" x14ac:dyDescent="0.2">
      <c r="A3" s="72" t="s">
        <v>99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4" ht="12.75" customHeight="1" x14ac:dyDescent="0.25">
      <c r="A4" s="11"/>
    </row>
    <row r="5" spans="1:14" ht="24.75" customHeight="1" thickBot="1" x14ac:dyDescent="0.25">
      <c r="A5" s="95" t="s">
        <v>69</v>
      </c>
      <c r="B5" s="76" t="s">
        <v>70</v>
      </c>
      <c r="C5" s="55"/>
      <c r="D5" s="55"/>
      <c r="E5" s="71" t="s">
        <v>3</v>
      </c>
      <c r="F5" s="55"/>
      <c r="G5" s="55"/>
      <c r="H5" s="55" t="s">
        <v>4</v>
      </c>
      <c r="I5" s="55"/>
      <c r="J5" s="56"/>
      <c r="K5" s="85" t="s">
        <v>92</v>
      </c>
      <c r="L5" s="55"/>
      <c r="M5" s="56"/>
    </row>
    <row r="6" spans="1:14" ht="24.75" customHeight="1" thickBot="1" x14ac:dyDescent="0.25">
      <c r="A6" s="96"/>
      <c r="B6" s="57" t="s">
        <v>68</v>
      </c>
      <c r="C6" s="57" t="s">
        <v>7</v>
      </c>
      <c r="D6" s="58" t="s">
        <v>8</v>
      </c>
      <c r="E6" s="57" t="s">
        <v>68</v>
      </c>
      <c r="F6" s="57" t="s">
        <v>7</v>
      </c>
      <c r="G6" s="58" t="s">
        <v>8</v>
      </c>
      <c r="H6" s="57" t="s">
        <v>68</v>
      </c>
      <c r="I6" s="59" t="s">
        <v>7</v>
      </c>
      <c r="J6" s="60" t="s">
        <v>8</v>
      </c>
      <c r="K6" s="57" t="s">
        <v>68</v>
      </c>
      <c r="L6" s="59" t="s">
        <v>7</v>
      </c>
      <c r="M6" s="60" t="s">
        <v>8</v>
      </c>
    </row>
    <row r="7" spans="1:14" ht="12.75" customHeight="1" x14ac:dyDescent="0.2">
      <c r="A7" s="61"/>
      <c r="B7" s="50"/>
      <c r="C7" s="41"/>
      <c r="D7" s="41"/>
      <c r="H7" s="52"/>
      <c r="I7" s="52"/>
      <c r="J7" s="52"/>
      <c r="K7" s="52"/>
      <c r="L7" s="52"/>
      <c r="M7" s="52"/>
    </row>
    <row r="8" spans="1:14" ht="12.75" customHeight="1" x14ac:dyDescent="0.2">
      <c r="A8" s="62" t="s">
        <v>10</v>
      </c>
      <c r="B8" s="74">
        <v>1</v>
      </c>
      <c r="C8" s="74">
        <v>11</v>
      </c>
      <c r="D8" s="74">
        <v>224</v>
      </c>
      <c r="E8" s="74">
        <v>0</v>
      </c>
      <c r="F8" s="74">
        <v>0</v>
      </c>
      <c r="G8" s="74">
        <v>0</v>
      </c>
      <c r="H8" s="74">
        <v>1</v>
      </c>
      <c r="I8" s="74">
        <v>27</v>
      </c>
      <c r="J8" s="74">
        <v>586</v>
      </c>
      <c r="K8" s="74">
        <v>0</v>
      </c>
      <c r="L8" s="74">
        <v>0</v>
      </c>
      <c r="M8" s="74">
        <v>0</v>
      </c>
    </row>
    <row r="9" spans="1:14" ht="12.75" customHeight="1" x14ac:dyDescent="0.2">
      <c r="A9" s="62" t="s">
        <v>11</v>
      </c>
      <c r="B9" s="74">
        <v>4</v>
      </c>
      <c r="C9" s="74">
        <v>54</v>
      </c>
      <c r="D9" s="74">
        <v>1166</v>
      </c>
      <c r="E9" s="74">
        <v>1</v>
      </c>
      <c r="F9" s="74">
        <v>15</v>
      </c>
      <c r="G9" s="74">
        <v>439</v>
      </c>
      <c r="H9" s="74">
        <v>2</v>
      </c>
      <c r="I9" s="74">
        <v>50</v>
      </c>
      <c r="J9" s="74">
        <v>1085</v>
      </c>
      <c r="K9" s="74">
        <v>0</v>
      </c>
      <c r="L9" s="74">
        <v>0</v>
      </c>
      <c r="M9" s="74">
        <v>0</v>
      </c>
    </row>
    <row r="10" spans="1:14" ht="12.75" customHeight="1" x14ac:dyDescent="0.2">
      <c r="A10" s="62" t="s">
        <v>12</v>
      </c>
      <c r="B10" s="74">
        <v>6</v>
      </c>
      <c r="C10" s="74">
        <v>80</v>
      </c>
      <c r="D10" s="74">
        <v>1671</v>
      </c>
      <c r="E10" s="74">
        <v>2</v>
      </c>
      <c r="F10" s="74">
        <v>27</v>
      </c>
      <c r="G10" s="74">
        <v>666</v>
      </c>
      <c r="H10" s="74">
        <v>2</v>
      </c>
      <c r="I10" s="74">
        <v>49</v>
      </c>
      <c r="J10" s="74">
        <v>1102</v>
      </c>
      <c r="K10" s="74">
        <v>0</v>
      </c>
      <c r="L10" s="74">
        <v>0</v>
      </c>
      <c r="M10" s="74">
        <v>0</v>
      </c>
    </row>
    <row r="11" spans="1:14" ht="12.75" customHeight="1" x14ac:dyDescent="0.2">
      <c r="A11" s="62" t="s">
        <v>13</v>
      </c>
      <c r="B11" s="74">
        <v>6</v>
      </c>
      <c r="C11" s="74">
        <v>43</v>
      </c>
      <c r="D11" s="74">
        <v>948</v>
      </c>
      <c r="E11" s="74">
        <v>1</v>
      </c>
      <c r="F11" s="74">
        <v>3</v>
      </c>
      <c r="G11" s="74">
        <v>72</v>
      </c>
      <c r="H11" s="74">
        <v>2</v>
      </c>
      <c r="I11" s="74">
        <v>50</v>
      </c>
      <c r="J11" s="74">
        <v>1130</v>
      </c>
      <c r="K11" s="74">
        <v>1</v>
      </c>
      <c r="L11" s="74">
        <v>17</v>
      </c>
      <c r="M11" s="74">
        <v>406</v>
      </c>
    </row>
    <row r="12" spans="1:14" ht="12.75" customHeight="1" x14ac:dyDescent="0.2">
      <c r="A12" s="62" t="s">
        <v>14</v>
      </c>
      <c r="B12" s="74">
        <v>3</v>
      </c>
      <c r="C12" s="74">
        <v>43</v>
      </c>
      <c r="D12" s="74">
        <v>968</v>
      </c>
      <c r="E12" s="74">
        <v>2</v>
      </c>
      <c r="F12" s="74">
        <v>35</v>
      </c>
      <c r="G12" s="74">
        <v>859</v>
      </c>
      <c r="H12" s="74">
        <v>3</v>
      </c>
      <c r="I12" s="74">
        <v>72</v>
      </c>
      <c r="J12" s="74">
        <v>1751</v>
      </c>
      <c r="K12" s="74">
        <v>0</v>
      </c>
      <c r="L12" s="74">
        <v>0</v>
      </c>
      <c r="M12" s="74">
        <v>0</v>
      </c>
    </row>
    <row r="13" spans="1:14" ht="17.100000000000001" customHeight="1" x14ac:dyDescent="0.2">
      <c r="A13" s="63" t="s">
        <v>15</v>
      </c>
      <c r="B13" s="74">
        <f t="shared" ref="B13:M13" si="0">SUM(B8:B12)</f>
        <v>20</v>
      </c>
      <c r="C13" s="74">
        <f t="shared" si="0"/>
        <v>231</v>
      </c>
      <c r="D13" s="74">
        <f t="shared" si="0"/>
        <v>4977</v>
      </c>
      <c r="E13" s="74">
        <f t="shared" si="0"/>
        <v>6</v>
      </c>
      <c r="F13" s="74">
        <f t="shared" si="0"/>
        <v>80</v>
      </c>
      <c r="G13" s="74">
        <f t="shared" si="0"/>
        <v>2036</v>
      </c>
      <c r="H13" s="74">
        <f t="shared" si="0"/>
        <v>10</v>
      </c>
      <c r="I13" s="74">
        <f t="shared" si="0"/>
        <v>248</v>
      </c>
      <c r="J13" s="74">
        <f t="shared" si="0"/>
        <v>5654</v>
      </c>
      <c r="K13" s="74">
        <f t="shared" si="0"/>
        <v>1</v>
      </c>
      <c r="L13" s="74">
        <f t="shared" si="0"/>
        <v>17</v>
      </c>
      <c r="M13" s="74">
        <f t="shared" si="0"/>
        <v>406</v>
      </c>
      <c r="N13" s="40"/>
    </row>
    <row r="14" spans="1:14" ht="12.75" customHeight="1" x14ac:dyDescent="0.2">
      <c r="A14" s="62" t="s">
        <v>16</v>
      </c>
      <c r="B14" s="74">
        <v>8</v>
      </c>
      <c r="C14" s="74">
        <v>110</v>
      </c>
      <c r="D14" s="74">
        <v>2424</v>
      </c>
      <c r="E14" s="74">
        <v>2</v>
      </c>
      <c r="F14" s="74">
        <v>36</v>
      </c>
      <c r="G14" s="74">
        <v>978</v>
      </c>
      <c r="H14" s="74">
        <v>3</v>
      </c>
      <c r="I14" s="74">
        <v>76</v>
      </c>
      <c r="J14" s="74">
        <v>1635</v>
      </c>
      <c r="K14" s="74">
        <v>2</v>
      </c>
      <c r="L14" s="74">
        <v>22</v>
      </c>
      <c r="M14" s="74">
        <v>523</v>
      </c>
      <c r="N14" s="73"/>
    </row>
    <row r="15" spans="1:14" ht="12.75" customHeight="1" x14ac:dyDescent="0.2">
      <c r="A15" s="62" t="s">
        <v>17</v>
      </c>
      <c r="B15" s="74">
        <v>1</v>
      </c>
      <c r="C15" s="74">
        <v>12</v>
      </c>
      <c r="D15" s="74">
        <v>271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</row>
    <row r="16" spans="1:14" ht="12.75" customHeight="1" x14ac:dyDescent="0.2">
      <c r="A16" s="62" t="s">
        <v>18</v>
      </c>
      <c r="B16" s="74">
        <v>2</v>
      </c>
      <c r="C16" s="74">
        <v>20</v>
      </c>
      <c r="D16" s="74">
        <v>418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</row>
    <row r="17" spans="1:14" ht="12.75" customHeight="1" x14ac:dyDescent="0.2">
      <c r="A17" s="62" t="s">
        <v>19</v>
      </c>
      <c r="B17" s="74">
        <v>2</v>
      </c>
      <c r="C17" s="74">
        <v>24</v>
      </c>
      <c r="D17" s="74">
        <v>541</v>
      </c>
      <c r="E17" s="74">
        <v>1</v>
      </c>
      <c r="F17" s="74">
        <v>18</v>
      </c>
      <c r="G17" s="74">
        <v>517</v>
      </c>
      <c r="H17" s="74">
        <v>1</v>
      </c>
      <c r="I17" s="74">
        <v>29</v>
      </c>
      <c r="J17" s="74">
        <v>747</v>
      </c>
      <c r="K17" s="74">
        <v>0</v>
      </c>
      <c r="L17" s="74">
        <v>0</v>
      </c>
      <c r="M17" s="74">
        <v>0</v>
      </c>
    </row>
    <row r="18" spans="1:14" ht="12.75" customHeight="1" x14ac:dyDescent="0.2">
      <c r="A18" s="62" t="s">
        <v>20</v>
      </c>
      <c r="B18" s="74">
        <v>4</v>
      </c>
      <c r="C18" s="74">
        <v>49</v>
      </c>
      <c r="D18" s="74">
        <v>1073</v>
      </c>
      <c r="E18" s="74">
        <v>1</v>
      </c>
      <c r="F18" s="74">
        <v>13</v>
      </c>
      <c r="G18" s="74">
        <v>370</v>
      </c>
      <c r="H18" s="74">
        <v>1</v>
      </c>
      <c r="I18" s="74">
        <v>51</v>
      </c>
      <c r="J18" s="74">
        <v>1280</v>
      </c>
      <c r="K18" s="74">
        <v>0</v>
      </c>
      <c r="L18" s="74">
        <v>0</v>
      </c>
      <c r="M18" s="74">
        <v>0</v>
      </c>
    </row>
    <row r="19" spans="1:14" ht="12.75" customHeight="1" x14ac:dyDescent="0.2">
      <c r="A19" s="62" t="s">
        <v>21</v>
      </c>
      <c r="B19" s="74">
        <v>2</v>
      </c>
      <c r="C19" s="74">
        <v>18</v>
      </c>
      <c r="D19" s="74">
        <v>368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</row>
    <row r="20" spans="1:14" ht="12.75" customHeight="1" x14ac:dyDescent="0.2">
      <c r="A20" s="62" t="s">
        <v>22</v>
      </c>
      <c r="B20" s="74">
        <v>3</v>
      </c>
      <c r="C20" s="74">
        <v>37</v>
      </c>
      <c r="D20" s="74">
        <v>805</v>
      </c>
      <c r="E20" s="74">
        <v>0</v>
      </c>
      <c r="F20" s="74">
        <v>0</v>
      </c>
      <c r="G20" s="74">
        <v>0</v>
      </c>
      <c r="H20" s="74">
        <v>1</v>
      </c>
      <c r="I20" s="74">
        <v>26</v>
      </c>
      <c r="J20" s="74">
        <v>595</v>
      </c>
      <c r="K20" s="74">
        <v>1</v>
      </c>
      <c r="L20" s="74">
        <v>15</v>
      </c>
      <c r="M20" s="74">
        <v>357</v>
      </c>
    </row>
    <row r="21" spans="1:14" ht="12.75" customHeight="1" x14ac:dyDescent="0.2">
      <c r="A21" s="62" t="s">
        <v>23</v>
      </c>
      <c r="B21" s="74">
        <v>5</v>
      </c>
      <c r="C21" s="74">
        <v>42</v>
      </c>
      <c r="D21" s="74">
        <v>825</v>
      </c>
      <c r="E21" s="74">
        <v>2</v>
      </c>
      <c r="F21" s="74">
        <v>29</v>
      </c>
      <c r="G21" s="74">
        <v>784</v>
      </c>
      <c r="H21" s="74">
        <v>2</v>
      </c>
      <c r="I21" s="74">
        <v>47</v>
      </c>
      <c r="J21" s="74">
        <v>1054</v>
      </c>
      <c r="K21" s="74">
        <v>1</v>
      </c>
      <c r="L21" s="74">
        <v>11</v>
      </c>
      <c r="M21" s="74">
        <v>268</v>
      </c>
    </row>
    <row r="22" spans="1:14" ht="12.75" customHeight="1" x14ac:dyDescent="0.2">
      <c r="A22" s="62" t="s">
        <v>24</v>
      </c>
      <c r="B22" s="74">
        <v>1</v>
      </c>
      <c r="C22" s="74">
        <v>8</v>
      </c>
      <c r="D22" s="74">
        <v>192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1</v>
      </c>
      <c r="L22" s="74">
        <v>13</v>
      </c>
      <c r="M22" s="74">
        <v>281</v>
      </c>
    </row>
    <row r="23" spans="1:14" ht="12.75" customHeight="1" x14ac:dyDescent="0.2">
      <c r="A23" s="62" t="s">
        <v>25</v>
      </c>
      <c r="B23" s="74">
        <v>2</v>
      </c>
      <c r="C23" s="74">
        <v>15</v>
      </c>
      <c r="D23" s="74">
        <v>295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</row>
    <row r="24" spans="1:14" ht="12.75" customHeight="1" x14ac:dyDescent="0.2">
      <c r="A24" s="62" t="s">
        <v>26</v>
      </c>
      <c r="B24" s="74">
        <v>1</v>
      </c>
      <c r="C24" s="74">
        <v>14</v>
      </c>
      <c r="D24" s="74">
        <v>306</v>
      </c>
      <c r="E24" s="74">
        <v>0</v>
      </c>
      <c r="F24" s="74">
        <v>0</v>
      </c>
      <c r="G24" s="74">
        <v>0</v>
      </c>
      <c r="H24" s="74">
        <v>1</v>
      </c>
      <c r="I24" s="74">
        <v>23</v>
      </c>
      <c r="J24" s="74">
        <v>516</v>
      </c>
      <c r="K24" s="74">
        <v>1</v>
      </c>
      <c r="L24" s="74">
        <v>11</v>
      </c>
      <c r="M24" s="74">
        <v>266</v>
      </c>
      <c r="N24" s="50"/>
    </row>
    <row r="25" spans="1:14" ht="12.75" customHeight="1" x14ac:dyDescent="0.2">
      <c r="A25" s="62" t="s">
        <v>27</v>
      </c>
      <c r="B25" s="74">
        <v>3</v>
      </c>
      <c r="C25" s="74">
        <v>41</v>
      </c>
      <c r="D25" s="74">
        <v>898</v>
      </c>
      <c r="E25" s="74">
        <v>1</v>
      </c>
      <c r="F25" s="74">
        <v>16</v>
      </c>
      <c r="G25" s="74">
        <v>367</v>
      </c>
      <c r="H25" s="74">
        <v>1</v>
      </c>
      <c r="I25" s="74">
        <v>38</v>
      </c>
      <c r="J25" s="74">
        <v>929</v>
      </c>
      <c r="K25" s="74">
        <v>0</v>
      </c>
      <c r="L25" s="74">
        <v>0</v>
      </c>
      <c r="M25" s="74">
        <v>0</v>
      </c>
    </row>
    <row r="26" spans="1:14" ht="12.75" customHeight="1" x14ac:dyDescent="0.2">
      <c r="A26" s="62" t="s">
        <v>28</v>
      </c>
      <c r="B26" s="74">
        <v>1</v>
      </c>
      <c r="C26" s="74">
        <v>16</v>
      </c>
      <c r="D26" s="74">
        <v>365</v>
      </c>
      <c r="E26" s="74">
        <v>1</v>
      </c>
      <c r="F26" s="74">
        <v>15</v>
      </c>
      <c r="G26" s="74">
        <v>421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</row>
    <row r="27" spans="1:14" ht="12.75" customHeight="1" x14ac:dyDescent="0.2">
      <c r="A27" s="62" t="s">
        <v>29</v>
      </c>
      <c r="B27" s="74">
        <v>2</v>
      </c>
      <c r="C27" s="74">
        <v>24</v>
      </c>
      <c r="D27" s="74">
        <v>511</v>
      </c>
      <c r="E27" s="74">
        <v>1</v>
      </c>
      <c r="F27" s="74">
        <v>24</v>
      </c>
      <c r="G27" s="74">
        <v>637</v>
      </c>
      <c r="H27" s="74">
        <v>1</v>
      </c>
      <c r="I27" s="74">
        <v>32</v>
      </c>
      <c r="J27" s="74">
        <v>765</v>
      </c>
      <c r="K27" s="74">
        <v>0</v>
      </c>
      <c r="L27" s="74">
        <v>0</v>
      </c>
      <c r="M27" s="74">
        <v>0</v>
      </c>
    </row>
    <row r="28" spans="1:14" ht="12.75" customHeight="1" x14ac:dyDescent="0.2">
      <c r="A28" s="62" t="s">
        <v>30</v>
      </c>
      <c r="B28" s="74">
        <v>5</v>
      </c>
      <c r="C28" s="74">
        <v>66</v>
      </c>
      <c r="D28" s="74">
        <v>1426</v>
      </c>
      <c r="E28" s="74">
        <v>1</v>
      </c>
      <c r="F28" s="74">
        <v>24</v>
      </c>
      <c r="G28" s="74">
        <v>621</v>
      </c>
      <c r="H28" s="74">
        <v>2</v>
      </c>
      <c r="I28" s="74">
        <v>63</v>
      </c>
      <c r="J28" s="74">
        <v>1477</v>
      </c>
      <c r="K28" s="74">
        <v>0</v>
      </c>
      <c r="L28" s="74">
        <v>0</v>
      </c>
      <c r="M28" s="74">
        <v>0</v>
      </c>
    </row>
    <row r="29" spans="1:14" ht="12.75" customHeight="1" x14ac:dyDescent="0.2">
      <c r="A29" s="62" t="s">
        <v>31</v>
      </c>
      <c r="B29" s="74">
        <v>1</v>
      </c>
      <c r="C29" s="74">
        <v>20</v>
      </c>
      <c r="D29" s="74">
        <v>446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 s="74">
        <v>0</v>
      </c>
    </row>
    <row r="30" spans="1:14" ht="12.75" customHeight="1" x14ac:dyDescent="0.2">
      <c r="A30" s="62" t="s">
        <v>32</v>
      </c>
      <c r="B30" s="74">
        <v>5</v>
      </c>
      <c r="C30" s="74">
        <v>54</v>
      </c>
      <c r="D30" s="74">
        <v>1234</v>
      </c>
      <c r="E30" s="74">
        <v>1</v>
      </c>
      <c r="F30" s="74">
        <v>3</v>
      </c>
      <c r="G30" s="74">
        <v>83</v>
      </c>
      <c r="H30" s="74">
        <v>1</v>
      </c>
      <c r="I30" s="74">
        <v>28</v>
      </c>
      <c r="J30" s="74">
        <v>642</v>
      </c>
      <c r="K30" s="74">
        <v>1</v>
      </c>
      <c r="L30" s="74">
        <v>18</v>
      </c>
      <c r="M30" s="74">
        <v>411</v>
      </c>
      <c r="N30" s="73"/>
    </row>
    <row r="31" spans="1:14" ht="12.75" customHeight="1" x14ac:dyDescent="0.2">
      <c r="A31" s="62" t="s">
        <v>33</v>
      </c>
      <c r="B31" s="74">
        <v>6</v>
      </c>
      <c r="C31" s="74">
        <v>78</v>
      </c>
      <c r="D31" s="74">
        <v>1716</v>
      </c>
      <c r="E31" s="74">
        <v>1</v>
      </c>
      <c r="F31" s="74">
        <v>17</v>
      </c>
      <c r="G31" s="74">
        <v>473</v>
      </c>
      <c r="H31" s="74">
        <v>1</v>
      </c>
      <c r="I31" s="74">
        <v>32</v>
      </c>
      <c r="J31" s="74">
        <v>767</v>
      </c>
      <c r="K31" s="74">
        <v>0</v>
      </c>
      <c r="L31" s="74">
        <v>0</v>
      </c>
      <c r="M31" s="74">
        <v>0</v>
      </c>
    </row>
    <row r="32" spans="1:14" ht="17.100000000000001" customHeight="1" x14ac:dyDescent="0.2">
      <c r="A32" s="63" t="s">
        <v>34</v>
      </c>
      <c r="B32" s="74">
        <f t="shared" ref="B32" si="1">SUM(B14:B31)</f>
        <v>54</v>
      </c>
      <c r="C32" s="74">
        <f t="shared" ref="C32" si="2">SUM(C14:C31)</f>
        <v>648</v>
      </c>
      <c r="D32" s="74">
        <f t="shared" ref="D32:M32" si="3">SUM(D14:D31)</f>
        <v>14114</v>
      </c>
      <c r="E32" s="74">
        <f t="shared" si="3"/>
        <v>12</v>
      </c>
      <c r="F32" s="74">
        <f t="shared" si="3"/>
        <v>195</v>
      </c>
      <c r="G32" s="74">
        <f t="shared" si="3"/>
        <v>5251</v>
      </c>
      <c r="H32" s="74">
        <f t="shared" si="3"/>
        <v>15</v>
      </c>
      <c r="I32" s="74">
        <f t="shared" si="3"/>
        <v>445</v>
      </c>
      <c r="J32" s="74">
        <f t="shared" si="3"/>
        <v>10407</v>
      </c>
      <c r="K32" s="74">
        <f t="shared" si="3"/>
        <v>7</v>
      </c>
      <c r="L32" s="74">
        <f t="shared" si="3"/>
        <v>90</v>
      </c>
      <c r="M32" s="74">
        <f t="shared" si="3"/>
        <v>2106</v>
      </c>
    </row>
    <row r="33" spans="1:13" ht="17.100000000000001" customHeight="1" thickBot="1" x14ac:dyDescent="0.25">
      <c r="A33" s="64" t="s">
        <v>35</v>
      </c>
      <c r="B33" s="75">
        <f t="shared" ref="B33" si="4">+B13+B32</f>
        <v>74</v>
      </c>
      <c r="C33" s="75">
        <f t="shared" ref="C33" si="5">+C13+C32</f>
        <v>879</v>
      </c>
      <c r="D33" s="75">
        <f t="shared" ref="D33:M33" si="6">+D13+D32</f>
        <v>19091</v>
      </c>
      <c r="E33" s="75">
        <f t="shared" si="6"/>
        <v>18</v>
      </c>
      <c r="F33" s="75">
        <f t="shared" si="6"/>
        <v>275</v>
      </c>
      <c r="G33" s="75">
        <f t="shared" si="6"/>
        <v>7287</v>
      </c>
      <c r="H33" s="75">
        <f t="shared" si="6"/>
        <v>25</v>
      </c>
      <c r="I33" s="75">
        <f t="shared" si="6"/>
        <v>693</v>
      </c>
      <c r="J33" s="75">
        <f t="shared" si="6"/>
        <v>16061</v>
      </c>
      <c r="K33" s="75">
        <f t="shared" si="6"/>
        <v>8</v>
      </c>
      <c r="L33" s="75">
        <f t="shared" si="6"/>
        <v>107</v>
      </c>
      <c r="M33" s="75">
        <f t="shared" si="6"/>
        <v>2512</v>
      </c>
    </row>
    <row r="34" spans="1:13" ht="11.85" customHeight="1" x14ac:dyDescent="0.2">
      <c r="A34" s="66" t="s">
        <v>59</v>
      </c>
      <c r="B34" s="54"/>
    </row>
    <row r="35" spans="1:13" ht="32.25" customHeight="1" x14ac:dyDescent="0.2">
      <c r="A35" s="97" t="s">
        <v>91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</row>
    <row r="36" spans="1:13" ht="6" customHeight="1" x14ac:dyDescent="0.2">
      <c r="B36" s="54"/>
      <c r="C36" s="54"/>
      <c r="D36" s="54"/>
      <c r="E36" s="54"/>
      <c r="F36" s="54"/>
    </row>
    <row r="37" spans="1:13" ht="12.75" customHeight="1" x14ac:dyDescent="0.2">
      <c r="A37" s="68" t="s">
        <v>60</v>
      </c>
    </row>
    <row r="47" spans="1:13" ht="12.75" customHeight="1" x14ac:dyDescent="0.2">
      <c r="D47" s="41"/>
    </row>
    <row r="59" spans="1:13" ht="12.75" customHeight="1" x14ac:dyDescent="0.25">
      <c r="A59" s="44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ht="12.75" customHeight="1" x14ac:dyDescent="0.25">
      <c r="B60" s="3"/>
      <c r="C60" s="3"/>
      <c r="D60" s="3"/>
      <c r="E60" s="3"/>
      <c r="F60" s="3"/>
      <c r="G60" s="3"/>
      <c r="H60" s="3"/>
      <c r="I60" s="3"/>
      <c r="K60" s="3"/>
      <c r="L60" s="3"/>
    </row>
    <row r="62" spans="1:13" ht="10.199999999999999" x14ac:dyDescent="0.2"/>
  </sheetData>
  <mergeCells count="2">
    <mergeCell ref="A5:A6"/>
    <mergeCell ref="A35:M35"/>
  </mergeCells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zoomScaleNormal="100" workbookViewId="0">
      <selection activeCell="E20" sqref="E20"/>
    </sheetView>
  </sheetViews>
  <sheetFormatPr baseColWidth="10" defaultColWidth="12" defaultRowHeight="12.75" customHeight="1" x14ac:dyDescent="0.2"/>
  <cols>
    <col min="1" max="1" width="21.7109375" style="26" customWidth="1"/>
    <col min="2" max="2" width="5.7109375" style="26" customWidth="1"/>
    <col min="3" max="3" width="7.7109375" style="26" customWidth="1"/>
    <col min="4" max="4" width="9.7109375" style="26" customWidth="1"/>
    <col min="5" max="5" width="5.7109375" style="26" customWidth="1"/>
    <col min="6" max="6" width="7.7109375" style="26" customWidth="1"/>
    <col min="7" max="7" width="9.7109375" style="26" customWidth="1"/>
    <col min="8" max="8" width="5.7109375" style="26" customWidth="1"/>
    <col min="9" max="9" width="7.7109375" style="26" customWidth="1"/>
    <col min="10" max="10" width="9.7109375" style="26" customWidth="1"/>
    <col min="11" max="11" width="5.7109375" style="26" customWidth="1"/>
    <col min="12" max="12" width="7.7109375" style="26" customWidth="1"/>
    <col min="13" max="13" width="9.7109375" style="26" customWidth="1"/>
    <col min="14" max="16384" width="12" style="26"/>
  </cols>
  <sheetData>
    <row r="1" spans="1:16" ht="12.75" customHeight="1" x14ac:dyDescent="0.25">
      <c r="A1" s="4" t="s">
        <v>61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3" spans="1:16" ht="26.25" customHeight="1" x14ac:dyDescent="0.2">
      <c r="A3" s="72" t="s">
        <v>100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6" ht="12.75" customHeight="1" x14ac:dyDescent="0.25">
      <c r="A4" s="11"/>
    </row>
    <row r="5" spans="1:16" ht="24.75" customHeight="1" thickBot="1" x14ac:dyDescent="0.25">
      <c r="A5" s="95" t="s">
        <v>69</v>
      </c>
      <c r="B5" s="76" t="s">
        <v>70</v>
      </c>
      <c r="C5" s="55"/>
      <c r="D5" s="55"/>
      <c r="E5" s="71" t="s">
        <v>3</v>
      </c>
      <c r="F5" s="55"/>
      <c r="G5" s="55"/>
      <c r="H5" s="55" t="s">
        <v>4</v>
      </c>
      <c r="I5" s="55"/>
      <c r="J5" s="56"/>
      <c r="K5" s="85" t="s">
        <v>93</v>
      </c>
      <c r="L5" s="55"/>
      <c r="M5" s="56"/>
    </row>
    <row r="6" spans="1:16" ht="24.75" customHeight="1" thickBot="1" x14ac:dyDescent="0.25">
      <c r="A6" s="96"/>
      <c r="B6" s="57" t="s">
        <v>68</v>
      </c>
      <c r="C6" s="57" t="s">
        <v>7</v>
      </c>
      <c r="D6" s="58" t="s">
        <v>8</v>
      </c>
      <c r="E6" s="57" t="s">
        <v>68</v>
      </c>
      <c r="F6" s="57" t="s">
        <v>7</v>
      </c>
      <c r="G6" s="58" t="s">
        <v>8</v>
      </c>
      <c r="H6" s="57" t="s">
        <v>68</v>
      </c>
      <c r="I6" s="59" t="s">
        <v>7</v>
      </c>
      <c r="J6" s="60" t="s">
        <v>8</v>
      </c>
      <c r="K6" s="57" t="s">
        <v>68</v>
      </c>
      <c r="L6" s="59" t="s">
        <v>7</v>
      </c>
      <c r="M6" s="60" t="s">
        <v>8</v>
      </c>
    </row>
    <row r="7" spans="1:16" ht="12.75" customHeight="1" x14ac:dyDescent="0.2">
      <c r="A7" s="61"/>
      <c r="B7" s="50"/>
      <c r="C7" s="41"/>
      <c r="D7" s="41"/>
      <c r="H7" s="52"/>
      <c r="I7" s="52"/>
      <c r="J7" s="52"/>
      <c r="K7" s="52"/>
      <c r="L7" s="52"/>
      <c r="M7" s="52"/>
    </row>
    <row r="8" spans="1:16" ht="12.75" customHeight="1" x14ac:dyDescent="0.2">
      <c r="A8" s="62" t="s">
        <v>10</v>
      </c>
      <c r="B8" s="74">
        <v>1</v>
      </c>
      <c r="C8" s="74">
        <v>10</v>
      </c>
      <c r="D8" s="74">
        <v>212</v>
      </c>
      <c r="E8" s="74">
        <v>0</v>
      </c>
      <c r="F8" s="74">
        <v>0</v>
      </c>
      <c r="G8" s="74">
        <v>0</v>
      </c>
      <c r="H8" s="74">
        <v>1</v>
      </c>
      <c r="I8" s="74">
        <v>25</v>
      </c>
      <c r="J8" s="74">
        <v>559</v>
      </c>
      <c r="K8" s="74">
        <v>0</v>
      </c>
      <c r="L8" s="74">
        <v>0</v>
      </c>
      <c r="M8" s="74">
        <v>0</v>
      </c>
    </row>
    <row r="9" spans="1:16" ht="12.75" customHeight="1" x14ac:dyDescent="0.2">
      <c r="A9" s="62" t="s">
        <v>11</v>
      </c>
      <c r="B9" s="74">
        <v>4</v>
      </c>
      <c r="C9" s="74">
        <v>58</v>
      </c>
      <c r="D9" s="74">
        <v>1260</v>
      </c>
      <c r="E9" s="74">
        <v>1</v>
      </c>
      <c r="F9" s="74">
        <v>16</v>
      </c>
      <c r="G9" s="74">
        <v>424</v>
      </c>
      <c r="H9" s="74">
        <v>2</v>
      </c>
      <c r="I9" s="74">
        <v>50</v>
      </c>
      <c r="J9" s="74">
        <v>1031</v>
      </c>
      <c r="K9" s="74">
        <v>0</v>
      </c>
      <c r="L9" s="74">
        <v>0</v>
      </c>
      <c r="M9" s="74">
        <v>0</v>
      </c>
    </row>
    <row r="10" spans="1:16" ht="12.75" customHeight="1" x14ac:dyDescent="0.2">
      <c r="A10" s="62" t="s">
        <v>12</v>
      </c>
      <c r="B10" s="74">
        <v>6</v>
      </c>
      <c r="C10" s="74">
        <v>80</v>
      </c>
      <c r="D10" s="74">
        <v>1678</v>
      </c>
      <c r="E10" s="74">
        <v>2</v>
      </c>
      <c r="F10" s="74">
        <v>26</v>
      </c>
      <c r="G10" s="74">
        <v>635</v>
      </c>
      <c r="H10" s="74">
        <v>2</v>
      </c>
      <c r="I10" s="74">
        <v>49</v>
      </c>
      <c r="J10" s="74">
        <v>1110</v>
      </c>
      <c r="K10" s="74">
        <v>0</v>
      </c>
      <c r="L10" s="74">
        <v>0</v>
      </c>
      <c r="M10" s="74">
        <v>0</v>
      </c>
    </row>
    <row r="11" spans="1:16" ht="12.75" customHeight="1" x14ac:dyDescent="0.2">
      <c r="A11" s="62" t="s">
        <v>13</v>
      </c>
      <c r="B11" s="74">
        <v>6</v>
      </c>
      <c r="C11" s="74">
        <v>49</v>
      </c>
      <c r="D11" s="74">
        <v>1090</v>
      </c>
      <c r="E11" s="74">
        <v>1</v>
      </c>
      <c r="F11" s="74">
        <v>6</v>
      </c>
      <c r="G11" s="74">
        <v>154</v>
      </c>
      <c r="H11" s="74">
        <v>2</v>
      </c>
      <c r="I11" s="74">
        <v>49</v>
      </c>
      <c r="J11" s="74">
        <v>1104</v>
      </c>
      <c r="K11" s="74">
        <v>1</v>
      </c>
      <c r="L11" s="74">
        <v>13</v>
      </c>
      <c r="M11" s="74">
        <v>305</v>
      </c>
    </row>
    <row r="12" spans="1:16" ht="12.75" customHeight="1" x14ac:dyDescent="0.2">
      <c r="A12" s="62" t="s">
        <v>14</v>
      </c>
      <c r="B12" s="74">
        <v>3</v>
      </c>
      <c r="C12" s="74">
        <v>43</v>
      </c>
      <c r="D12" s="74">
        <v>942</v>
      </c>
      <c r="E12" s="74">
        <v>2</v>
      </c>
      <c r="F12" s="74">
        <v>33</v>
      </c>
      <c r="G12" s="74">
        <v>819</v>
      </c>
      <c r="H12" s="74">
        <v>3</v>
      </c>
      <c r="I12" s="74">
        <v>70</v>
      </c>
      <c r="J12" s="74">
        <v>1726</v>
      </c>
      <c r="K12" s="74">
        <v>0</v>
      </c>
      <c r="L12" s="74">
        <v>0</v>
      </c>
      <c r="M12" s="74">
        <v>0</v>
      </c>
    </row>
    <row r="13" spans="1:16" ht="17.100000000000001" customHeight="1" x14ac:dyDescent="0.2">
      <c r="A13" s="63" t="s">
        <v>15</v>
      </c>
      <c r="B13" s="77">
        <f>SUM(B8:B12)</f>
        <v>20</v>
      </c>
      <c r="C13" s="77">
        <f t="shared" ref="C13:M13" si="0">SUM(C8:C12)</f>
        <v>240</v>
      </c>
      <c r="D13" s="77">
        <f t="shared" si="0"/>
        <v>5182</v>
      </c>
      <c r="E13" s="77">
        <f t="shared" si="0"/>
        <v>6</v>
      </c>
      <c r="F13" s="77">
        <f t="shared" si="0"/>
        <v>81</v>
      </c>
      <c r="G13" s="77">
        <f t="shared" si="0"/>
        <v>2032</v>
      </c>
      <c r="H13" s="77">
        <f t="shared" si="0"/>
        <v>10</v>
      </c>
      <c r="I13" s="77">
        <f t="shared" si="0"/>
        <v>243</v>
      </c>
      <c r="J13" s="77">
        <f t="shared" si="0"/>
        <v>5530</v>
      </c>
      <c r="K13" s="77">
        <f>SUM(K8:K12)</f>
        <v>1</v>
      </c>
      <c r="L13" s="77">
        <f t="shared" si="0"/>
        <v>13</v>
      </c>
      <c r="M13" s="77">
        <f t="shared" si="0"/>
        <v>305</v>
      </c>
      <c r="N13" s="40"/>
    </row>
    <row r="14" spans="1:16" ht="12.75" customHeight="1" x14ac:dyDescent="0.2">
      <c r="A14" s="62" t="s">
        <v>16</v>
      </c>
      <c r="B14" s="74">
        <v>8</v>
      </c>
      <c r="C14" s="74">
        <v>113</v>
      </c>
      <c r="D14" s="74">
        <v>2488</v>
      </c>
      <c r="E14" s="74">
        <v>2</v>
      </c>
      <c r="F14" s="74">
        <v>36</v>
      </c>
      <c r="G14" s="74">
        <v>970</v>
      </c>
      <c r="H14" s="74">
        <v>3</v>
      </c>
      <c r="I14" s="74">
        <v>74</v>
      </c>
      <c r="J14" s="74">
        <v>1672</v>
      </c>
      <c r="K14" s="74">
        <v>2</v>
      </c>
      <c r="L14" s="74">
        <v>18</v>
      </c>
      <c r="M14" s="74">
        <v>435</v>
      </c>
      <c r="N14" s="73"/>
      <c r="O14" s="73"/>
      <c r="P14" s="73"/>
    </row>
    <row r="15" spans="1:16" ht="12.75" customHeight="1" x14ac:dyDescent="0.2">
      <c r="A15" s="62" t="s">
        <v>17</v>
      </c>
      <c r="B15" s="74">
        <v>1</v>
      </c>
      <c r="C15" s="74">
        <v>12</v>
      </c>
      <c r="D15" s="74">
        <v>283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</row>
    <row r="16" spans="1:16" ht="12.75" customHeight="1" x14ac:dyDescent="0.2">
      <c r="A16" s="62" t="s">
        <v>18</v>
      </c>
      <c r="B16" s="74">
        <v>2</v>
      </c>
      <c r="C16" s="74">
        <v>20</v>
      </c>
      <c r="D16" s="74">
        <v>416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</row>
    <row r="17" spans="1:16" ht="12.75" customHeight="1" x14ac:dyDescent="0.2">
      <c r="A17" s="62" t="s">
        <v>19</v>
      </c>
      <c r="B17" s="74">
        <v>2</v>
      </c>
      <c r="C17" s="74">
        <v>24</v>
      </c>
      <c r="D17" s="74">
        <v>570</v>
      </c>
      <c r="E17" s="74">
        <v>1</v>
      </c>
      <c r="F17" s="74">
        <v>18</v>
      </c>
      <c r="G17" s="74">
        <v>527</v>
      </c>
      <c r="H17" s="74">
        <v>1</v>
      </c>
      <c r="I17" s="74">
        <v>27</v>
      </c>
      <c r="J17" s="74">
        <v>712</v>
      </c>
      <c r="K17" s="74">
        <v>0</v>
      </c>
      <c r="L17" s="74">
        <v>0</v>
      </c>
      <c r="M17" s="74">
        <v>0</v>
      </c>
    </row>
    <row r="18" spans="1:16" ht="12.75" customHeight="1" x14ac:dyDescent="0.2">
      <c r="A18" s="62" t="s">
        <v>20</v>
      </c>
      <c r="B18" s="74">
        <v>4</v>
      </c>
      <c r="C18" s="74">
        <v>48</v>
      </c>
      <c r="D18" s="74">
        <v>1040</v>
      </c>
      <c r="E18" s="74">
        <v>1</v>
      </c>
      <c r="F18" s="74">
        <v>13</v>
      </c>
      <c r="G18" s="74">
        <v>364</v>
      </c>
      <c r="H18" s="74">
        <v>1</v>
      </c>
      <c r="I18" s="74">
        <v>51</v>
      </c>
      <c r="J18" s="74">
        <v>1279</v>
      </c>
      <c r="K18" s="74">
        <v>0</v>
      </c>
      <c r="L18" s="74">
        <v>0</v>
      </c>
      <c r="M18" s="74">
        <v>0</v>
      </c>
    </row>
    <row r="19" spans="1:16" ht="12.75" customHeight="1" x14ac:dyDescent="0.2">
      <c r="A19" s="62" t="s">
        <v>21</v>
      </c>
      <c r="B19" s="74">
        <v>2</v>
      </c>
      <c r="C19" s="74">
        <v>18</v>
      </c>
      <c r="D19" s="74">
        <v>355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</row>
    <row r="20" spans="1:16" ht="12.75" customHeight="1" x14ac:dyDescent="0.2">
      <c r="A20" s="62" t="s">
        <v>22</v>
      </c>
      <c r="B20" s="74">
        <v>3</v>
      </c>
      <c r="C20" s="74">
        <v>35</v>
      </c>
      <c r="D20" s="74">
        <v>779</v>
      </c>
      <c r="E20" s="74">
        <v>1</v>
      </c>
      <c r="F20" s="74">
        <v>3</v>
      </c>
      <c r="G20" s="74">
        <v>72</v>
      </c>
      <c r="H20" s="74">
        <v>1</v>
      </c>
      <c r="I20" s="74">
        <v>28</v>
      </c>
      <c r="J20" s="74">
        <v>617</v>
      </c>
      <c r="K20" s="74">
        <v>1</v>
      </c>
      <c r="L20" s="74">
        <v>13</v>
      </c>
      <c r="M20" s="74">
        <v>321</v>
      </c>
    </row>
    <row r="21" spans="1:16" ht="12.75" customHeight="1" x14ac:dyDescent="0.2">
      <c r="A21" s="62" t="s">
        <v>23</v>
      </c>
      <c r="B21" s="74">
        <v>5</v>
      </c>
      <c r="C21" s="74">
        <v>44</v>
      </c>
      <c r="D21" s="74">
        <v>881</v>
      </c>
      <c r="E21" s="74">
        <v>2</v>
      </c>
      <c r="F21" s="74">
        <v>31</v>
      </c>
      <c r="G21" s="74">
        <v>787</v>
      </c>
      <c r="H21" s="74">
        <v>2</v>
      </c>
      <c r="I21" s="74">
        <v>48</v>
      </c>
      <c r="J21" s="74">
        <v>1053</v>
      </c>
      <c r="K21" s="74">
        <v>1</v>
      </c>
      <c r="L21" s="74">
        <v>8</v>
      </c>
      <c r="M21" s="74">
        <v>192</v>
      </c>
    </row>
    <row r="22" spans="1:16" ht="12.75" customHeight="1" x14ac:dyDescent="0.2">
      <c r="A22" s="62" t="s">
        <v>24</v>
      </c>
      <c r="B22" s="74">
        <v>1</v>
      </c>
      <c r="C22" s="74">
        <v>8</v>
      </c>
      <c r="D22" s="74">
        <v>180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1</v>
      </c>
      <c r="L22" s="74">
        <v>13</v>
      </c>
      <c r="M22" s="74">
        <v>286</v>
      </c>
    </row>
    <row r="23" spans="1:16" ht="12.75" customHeight="1" x14ac:dyDescent="0.2">
      <c r="A23" s="62" t="s">
        <v>25</v>
      </c>
      <c r="B23" s="74">
        <v>2</v>
      </c>
      <c r="C23" s="74">
        <v>15</v>
      </c>
      <c r="D23" s="74">
        <v>311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</row>
    <row r="24" spans="1:16" ht="12.75" customHeight="1" x14ac:dyDescent="0.2">
      <c r="A24" s="62" t="s">
        <v>26</v>
      </c>
      <c r="B24" s="74">
        <v>1</v>
      </c>
      <c r="C24" s="74">
        <v>16</v>
      </c>
      <c r="D24" s="74">
        <v>340</v>
      </c>
      <c r="E24" s="74">
        <v>0</v>
      </c>
      <c r="F24" s="74">
        <v>0</v>
      </c>
      <c r="G24" s="74">
        <v>0</v>
      </c>
      <c r="H24" s="74">
        <v>1</v>
      </c>
      <c r="I24" s="74">
        <v>23</v>
      </c>
      <c r="J24" s="74">
        <v>492</v>
      </c>
      <c r="K24" s="74">
        <v>1</v>
      </c>
      <c r="L24" s="74">
        <v>10</v>
      </c>
      <c r="M24" s="74">
        <v>250</v>
      </c>
      <c r="N24" s="50"/>
      <c r="O24" s="50"/>
      <c r="P24" s="50"/>
    </row>
    <row r="25" spans="1:16" ht="12.75" customHeight="1" x14ac:dyDescent="0.2">
      <c r="A25" s="62" t="s">
        <v>27</v>
      </c>
      <c r="B25" s="74">
        <v>3</v>
      </c>
      <c r="C25" s="74">
        <v>43</v>
      </c>
      <c r="D25" s="74">
        <v>933</v>
      </c>
      <c r="E25" s="74">
        <v>1</v>
      </c>
      <c r="F25" s="74">
        <v>14</v>
      </c>
      <c r="G25" s="74">
        <v>339</v>
      </c>
      <c r="H25" s="74">
        <v>1</v>
      </c>
      <c r="I25" s="74">
        <v>39</v>
      </c>
      <c r="J25" s="74">
        <v>951</v>
      </c>
      <c r="K25" s="74">
        <v>0</v>
      </c>
      <c r="L25" s="74">
        <v>0</v>
      </c>
      <c r="M25" s="74">
        <v>0</v>
      </c>
    </row>
    <row r="26" spans="1:16" ht="12.75" customHeight="1" x14ac:dyDescent="0.2">
      <c r="A26" s="62" t="s">
        <v>28</v>
      </c>
      <c r="B26" s="74">
        <v>1</v>
      </c>
      <c r="C26" s="74">
        <v>16</v>
      </c>
      <c r="D26" s="74">
        <v>372</v>
      </c>
      <c r="E26" s="74">
        <v>1</v>
      </c>
      <c r="F26" s="74">
        <v>16</v>
      </c>
      <c r="G26" s="74">
        <v>420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</row>
    <row r="27" spans="1:16" ht="12.75" customHeight="1" x14ac:dyDescent="0.2">
      <c r="A27" s="62" t="s">
        <v>29</v>
      </c>
      <c r="B27" s="74">
        <v>2</v>
      </c>
      <c r="C27" s="74">
        <v>24</v>
      </c>
      <c r="D27" s="74">
        <v>530</v>
      </c>
      <c r="E27" s="74">
        <v>1</v>
      </c>
      <c r="F27" s="74">
        <v>24</v>
      </c>
      <c r="G27" s="74">
        <v>646</v>
      </c>
      <c r="H27" s="74">
        <v>1</v>
      </c>
      <c r="I27" s="74">
        <v>33</v>
      </c>
      <c r="J27" s="74">
        <v>750</v>
      </c>
      <c r="K27" s="74">
        <v>0</v>
      </c>
      <c r="L27" s="74">
        <v>0</v>
      </c>
      <c r="M27" s="74">
        <v>0</v>
      </c>
    </row>
    <row r="28" spans="1:16" ht="12.75" customHeight="1" x14ac:dyDescent="0.2">
      <c r="A28" s="62" t="s">
        <v>30</v>
      </c>
      <c r="B28" s="74">
        <v>5</v>
      </c>
      <c r="C28" s="74">
        <v>66</v>
      </c>
      <c r="D28" s="74">
        <v>1450</v>
      </c>
      <c r="E28" s="74">
        <v>1</v>
      </c>
      <c r="F28" s="74">
        <v>24</v>
      </c>
      <c r="G28" s="74">
        <v>652</v>
      </c>
      <c r="H28" s="74">
        <v>2</v>
      </c>
      <c r="I28" s="74">
        <v>63</v>
      </c>
      <c r="J28" s="74">
        <v>1493</v>
      </c>
      <c r="K28" s="74">
        <v>0</v>
      </c>
      <c r="L28" s="74">
        <v>0</v>
      </c>
      <c r="M28" s="74">
        <v>0</v>
      </c>
    </row>
    <row r="29" spans="1:16" ht="12.75" customHeight="1" x14ac:dyDescent="0.2">
      <c r="A29" s="62" t="s">
        <v>31</v>
      </c>
      <c r="B29" s="74">
        <v>1</v>
      </c>
      <c r="C29" s="74">
        <v>19</v>
      </c>
      <c r="D29" s="74">
        <v>435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 s="74">
        <v>0</v>
      </c>
    </row>
    <row r="30" spans="1:16" ht="12.75" customHeight="1" x14ac:dyDescent="0.2">
      <c r="A30" s="62" t="s">
        <v>32</v>
      </c>
      <c r="B30" s="74">
        <v>5</v>
      </c>
      <c r="C30" s="74">
        <v>58</v>
      </c>
      <c r="D30" s="74">
        <v>1306</v>
      </c>
      <c r="E30" s="74">
        <v>1</v>
      </c>
      <c r="F30" s="74">
        <v>6</v>
      </c>
      <c r="G30" s="74">
        <v>148</v>
      </c>
      <c r="H30" s="74">
        <v>1</v>
      </c>
      <c r="I30" s="74">
        <v>27</v>
      </c>
      <c r="J30" s="74">
        <v>614</v>
      </c>
      <c r="K30" s="74">
        <v>1</v>
      </c>
      <c r="L30" s="74">
        <v>15</v>
      </c>
      <c r="M30" s="74">
        <v>344</v>
      </c>
      <c r="N30" s="73"/>
      <c r="O30" s="73"/>
      <c r="P30" s="73"/>
    </row>
    <row r="31" spans="1:16" ht="12.75" customHeight="1" x14ac:dyDescent="0.2">
      <c r="A31" s="62" t="s">
        <v>33</v>
      </c>
      <c r="B31" s="74">
        <v>6</v>
      </c>
      <c r="C31" s="74">
        <v>79</v>
      </c>
      <c r="D31" s="74">
        <v>1739</v>
      </c>
      <c r="E31" s="74">
        <v>1</v>
      </c>
      <c r="F31" s="74">
        <v>18</v>
      </c>
      <c r="G31" s="74">
        <v>480</v>
      </c>
      <c r="H31" s="74">
        <v>1</v>
      </c>
      <c r="I31" s="74">
        <v>32</v>
      </c>
      <c r="J31" s="74">
        <v>767</v>
      </c>
      <c r="K31" s="74">
        <v>0</v>
      </c>
      <c r="L31" s="74">
        <v>0</v>
      </c>
      <c r="M31" s="74">
        <v>0</v>
      </c>
    </row>
    <row r="32" spans="1:16" ht="17.100000000000001" customHeight="1" x14ac:dyDescent="0.2">
      <c r="A32" s="63" t="s">
        <v>34</v>
      </c>
      <c r="B32" s="77">
        <f>SUM(B14:B31)</f>
        <v>54</v>
      </c>
      <c r="C32" s="77">
        <f t="shared" ref="C32:M32" si="1">SUM(C14:C31)</f>
        <v>658</v>
      </c>
      <c r="D32" s="77">
        <f t="shared" si="1"/>
        <v>14408</v>
      </c>
      <c r="E32" s="77">
        <f t="shared" si="1"/>
        <v>13</v>
      </c>
      <c r="F32" s="77">
        <f t="shared" si="1"/>
        <v>203</v>
      </c>
      <c r="G32" s="77">
        <f t="shared" si="1"/>
        <v>5405</v>
      </c>
      <c r="H32" s="77">
        <f t="shared" si="1"/>
        <v>15</v>
      </c>
      <c r="I32" s="77">
        <f t="shared" si="1"/>
        <v>445</v>
      </c>
      <c r="J32" s="77">
        <f t="shared" si="1"/>
        <v>10400</v>
      </c>
      <c r="K32" s="77">
        <f>SUM(K14:K31)</f>
        <v>7</v>
      </c>
      <c r="L32" s="77">
        <f t="shared" si="1"/>
        <v>77</v>
      </c>
      <c r="M32" s="77">
        <f t="shared" si="1"/>
        <v>1828</v>
      </c>
    </row>
    <row r="33" spans="1:13" ht="17.100000000000001" customHeight="1" thickBot="1" x14ac:dyDescent="0.25">
      <c r="A33" s="64" t="s">
        <v>35</v>
      </c>
      <c r="B33" s="75">
        <f>+B13+B32</f>
        <v>74</v>
      </c>
      <c r="C33" s="75">
        <f t="shared" ref="C33:M33" si="2">+C13+C32</f>
        <v>898</v>
      </c>
      <c r="D33" s="75">
        <f t="shared" si="2"/>
        <v>19590</v>
      </c>
      <c r="E33" s="75">
        <f t="shared" si="2"/>
        <v>19</v>
      </c>
      <c r="F33" s="75">
        <f t="shared" si="2"/>
        <v>284</v>
      </c>
      <c r="G33" s="75">
        <f t="shared" si="2"/>
        <v>7437</v>
      </c>
      <c r="H33" s="75">
        <f t="shared" si="2"/>
        <v>25</v>
      </c>
      <c r="I33" s="75">
        <f t="shared" si="2"/>
        <v>688</v>
      </c>
      <c r="J33" s="75">
        <f t="shared" si="2"/>
        <v>15930</v>
      </c>
      <c r="K33" s="75">
        <f>+K13+K32</f>
        <v>8</v>
      </c>
      <c r="L33" s="75">
        <f t="shared" si="2"/>
        <v>90</v>
      </c>
      <c r="M33" s="75">
        <f t="shared" si="2"/>
        <v>2133</v>
      </c>
    </row>
    <row r="34" spans="1:13" ht="11.85" customHeight="1" x14ac:dyDescent="0.2">
      <c r="A34" s="66" t="s">
        <v>59</v>
      </c>
      <c r="B34" s="54"/>
    </row>
    <row r="35" spans="1:13" ht="22.2" customHeight="1" x14ac:dyDescent="0.2">
      <c r="A35" s="97" t="s">
        <v>90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</row>
    <row r="36" spans="1:13" ht="6" customHeight="1" x14ac:dyDescent="0.2">
      <c r="B36" s="54"/>
      <c r="C36" s="54"/>
      <c r="D36" s="54"/>
      <c r="E36" s="54"/>
      <c r="F36" s="54"/>
    </row>
    <row r="37" spans="1:13" ht="12.75" customHeight="1" x14ac:dyDescent="0.2">
      <c r="A37" s="68" t="s">
        <v>60</v>
      </c>
    </row>
    <row r="47" spans="1:13" ht="12.75" customHeight="1" x14ac:dyDescent="0.2">
      <c r="D47" s="41"/>
    </row>
    <row r="59" spans="1:13" ht="12.75" customHeight="1" x14ac:dyDescent="0.25">
      <c r="A59" s="44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ht="12.75" customHeight="1" x14ac:dyDescent="0.25">
      <c r="B60" s="3"/>
      <c r="C60" s="3"/>
      <c r="D60" s="3"/>
      <c r="E60" s="3"/>
      <c r="F60" s="3"/>
      <c r="G60" s="3"/>
      <c r="H60" s="3"/>
      <c r="I60" s="3"/>
      <c r="K60" s="3"/>
      <c r="L60" s="3"/>
    </row>
    <row r="62" spans="1:13" ht="10.199999999999999" x14ac:dyDescent="0.2"/>
  </sheetData>
  <mergeCells count="2">
    <mergeCell ref="A5:A6"/>
    <mergeCell ref="A35:M35"/>
  </mergeCells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workbookViewId="0">
      <selection activeCell="K5" sqref="K5"/>
    </sheetView>
  </sheetViews>
  <sheetFormatPr baseColWidth="10" defaultColWidth="12" defaultRowHeight="12.75" customHeight="1" x14ac:dyDescent="0.2"/>
  <cols>
    <col min="1" max="1" width="21.7109375" style="26" customWidth="1"/>
    <col min="2" max="2" width="5.7109375" style="26" customWidth="1"/>
    <col min="3" max="3" width="7.7109375" style="26" customWidth="1"/>
    <col min="4" max="4" width="9.7109375" style="26" customWidth="1"/>
    <col min="5" max="5" width="5.7109375" style="26" customWidth="1"/>
    <col min="6" max="6" width="7.7109375" style="26" customWidth="1"/>
    <col min="7" max="7" width="9.7109375" style="26" customWidth="1"/>
    <col min="8" max="8" width="5.7109375" style="26" customWidth="1"/>
    <col min="9" max="9" width="7.7109375" style="26" customWidth="1"/>
    <col min="10" max="10" width="9.7109375" style="26" customWidth="1"/>
    <col min="11" max="11" width="5.7109375" style="26" customWidth="1"/>
    <col min="12" max="12" width="7.7109375" style="26" customWidth="1"/>
    <col min="13" max="13" width="9.7109375" style="26" customWidth="1"/>
    <col min="14" max="16384" width="12" style="26"/>
  </cols>
  <sheetData>
    <row r="1" spans="1:13" ht="12.75" customHeight="1" x14ac:dyDescent="0.25">
      <c r="A1" s="4" t="s">
        <v>61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3" spans="1:13" ht="26.25" customHeight="1" x14ac:dyDescent="0.2">
      <c r="A3" s="72" t="s">
        <v>67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3" ht="12.75" customHeight="1" x14ac:dyDescent="0.25">
      <c r="A4" s="11"/>
    </row>
    <row r="5" spans="1:13" ht="21" customHeight="1" thickBot="1" x14ac:dyDescent="0.25">
      <c r="A5" s="95" t="s">
        <v>69</v>
      </c>
      <c r="B5" s="76" t="s">
        <v>71</v>
      </c>
      <c r="C5" s="55"/>
      <c r="D5" s="55"/>
      <c r="E5" s="71" t="s">
        <v>3</v>
      </c>
      <c r="F5" s="55"/>
      <c r="G5" s="55"/>
      <c r="H5" s="55" t="s">
        <v>4</v>
      </c>
      <c r="I5" s="55"/>
      <c r="J5" s="56"/>
      <c r="K5" s="85" t="s">
        <v>93</v>
      </c>
      <c r="L5" s="55"/>
      <c r="M5" s="56"/>
    </row>
    <row r="6" spans="1:13" ht="38.25" customHeight="1" thickBot="1" x14ac:dyDescent="0.25">
      <c r="A6" s="96"/>
      <c r="B6" s="57" t="s">
        <v>68</v>
      </c>
      <c r="C6" s="57" t="s">
        <v>7</v>
      </c>
      <c r="D6" s="58" t="s">
        <v>8</v>
      </c>
      <c r="E6" s="57" t="s">
        <v>68</v>
      </c>
      <c r="F6" s="57" t="s">
        <v>7</v>
      </c>
      <c r="G6" s="58" t="s">
        <v>8</v>
      </c>
      <c r="H6" s="57" t="s">
        <v>68</v>
      </c>
      <c r="I6" s="59" t="s">
        <v>7</v>
      </c>
      <c r="J6" s="60" t="s">
        <v>8</v>
      </c>
      <c r="K6" s="57" t="s">
        <v>68</v>
      </c>
      <c r="L6" s="59" t="s">
        <v>7</v>
      </c>
      <c r="M6" s="60" t="s">
        <v>8</v>
      </c>
    </row>
    <row r="7" spans="1:13" ht="12.75" customHeight="1" x14ac:dyDescent="0.2">
      <c r="A7" s="61"/>
      <c r="B7" s="50"/>
      <c r="C7" s="41"/>
      <c r="D7" s="41"/>
      <c r="H7" s="52"/>
      <c r="I7" s="52"/>
      <c r="J7" s="52"/>
      <c r="K7" s="52"/>
      <c r="L7" s="52"/>
      <c r="M7" s="52"/>
    </row>
    <row r="8" spans="1:13" ht="12.75" customHeight="1" x14ac:dyDescent="0.2">
      <c r="A8" s="62" t="s">
        <v>10</v>
      </c>
      <c r="B8" s="74">
        <v>1</v>
      </c>
      <c r="C8" s="74">
        <v>9</v>
      </c>
      <c r="D8" s="74">
        <v>194</v>
      </c>
      <c r="E8" s="74">
        <v>0</v>
      </c>
      <c r="F8" s="74">
        <v>0</v>
      </c>
      <c r="G8" s="74">
        <v>0</v>
      </c>
      <c r="H8" s="74">
        <v>1</v>
      </c>
      <c r="I8" s="74">
        <v>26</v>
      </c>
      <c r="J8" s="74">
        <v>576</v>
      </c>
      <c r="K8" s="74">
        <v>0</v>
      </c>
      <c r="L8" s="74">
        <v>0</v>
      </c>
      <c r="M8" s="74">
        <v>0</v>
      </c>
    </row>
    <row r="9" spans="1:13" ht="12.75" customHeight="1" x14ac:dyDescent="0.2">
      <c r="A9" s="62" t="s">
        <v>11</v>
      </c>
      <c r="B9" s="74">
        <v>4</v>
      </c>
      <c r="C9" s="74">
        <v>58</v>
      </c>
      <c r="D9" s="74">
        <v>1269</v>
      </c>
      <c r="E9" s="74">
        <v>1</v>
      </c>
      <c r="F9" s="74">
        <v>15</v>
      </c>
      <c r="G9" s="74">
        <v>399</v>
      </c>
      <c r="H9" s="74">
        <v>2</v>
      </c>
      <c r="I9" s="74">
        <v>48</v>
      </c>
      <c r="J9" s="74">
        <v>1011</v>
      </c>
      <c r="K9" s="74">
        <v>0</v>
      </c>
      <c r="L9" s="74">
        <v>0</v>
      </c>
      <c r="M9" s="74">
        <v>0</v>
      </c>
    </row>
    <row r="10" spans="1:13" ht="12.75" customHeight="1" x14ac:dyDescent="0.2">
      <c r="A10" s="62" t="s">
        <v>12</v>
      </c>
      <c r="B10" s="74">
        <v>6</v>
      </c>
      <c r="C10" s="74">
        <v>80</v>
      </c>
      <c r="D10" s="74">
        <v>1656</v>
      </c>
      <c r="E10" s="74">
        <v>2</v>
      </c>
      <c r="F10" s="74">
        <v>24</v>
      </c>
      <c r="G10" s="74">
        <v>607</v>
      </c>
      <c r="H10" s="74">
        <v>2</v>
      </c>
      <c r="I10" s="74">
        <v>50</v>
      </c>
      <c r="J10" s="74">
        <v>1132</v>
      </c>
      <c r="K10" s="74">
        <v>0</v>
      </c>
      <c r="L10" s="74">
        <v>0</v>
      </c>
      <c r="M10" s="74">
        <v>0</v>
      </c>
    </row>
    <row r="11" spans="1:13" ht="12.75" customHeight="1" x14ac:dyDescent="0.2">
      <c r="A11" s="62" t="s">
        <v>13</v>
      </c>
      <c r="B11" s="74">
        <v>6</v>
      </c>
      <c r="C11" s="74">
        <v>54</v>
      </c>
      <c r="D11" s="74">
        <v>1154</v>
      </c>
      <c r="E11" s="74">
        <v>1</v>
      </c>
      <c r="F11" s="74">
        <v>9</v>
      </c>
      <c r="G11" s="74">
        <v>226</v>
      </c>
      <c r="H11" s="74">
        <v>2</v>
      </c>
      <c r="I11" s="74">
        <v>49</v>
      </c>
      <c r="J11" s="74">
        <v>1102</v>
      </c>
      <c r="K11" s="74">
        <v>1</v>
      </c>
      <c r="L11" s="74">
        <v>10</v>
      </c>
      <c r="M11" s="74">
        <v>230</v>
      </c>
    </row>
    <row r="12" spans="1:13" ht="12.75" customHeight="1" x14ac:dyDescent="0.2">
      <c r="A12" s="62" t="s">
        <v>14</v>
      </c>
      <c r="B12" s="74">
        <v>3</v>
      </c>
      <c r="C12" s="74">
        <v>44</v>
      </c>
      <c r="D12" s="74">
        <v>956</v>
      </c>
      <c r="E12" s="74">
        <v>2</v>
      </c>
      <c r="F12" s="74">
        <v>31</v>
      </c>
      <c r="G12" s="74">
        <v>718</v>
      </c>
      <c r="H12" s="74">
        <v>3</v>
      </c>
      <c r="I12" s="74">
        <v>70</v>
      </c>
      <c r="J12" s="74">
        <v>1695</v>
      </c>
      <c r="K12" s="74">
        <v>0</v>
      </c>
      <c r="L12" s="74">
        <v>0</v>
      </c>
      <c r="M12" s="74">
        <v>0</v>
      </c>
    </row>
    <row r="13" spans="1:13" ht="17.100000000000001" customHeight="1" x14ac:dyDescent="0.2">
      <c r="A13" s="63" t="s">
        <v>15</v>
      </c>
      <c r="B13" s="77">
        <f>SUM(B8:B12)</f>
        <v>20</v>
      </c>
      <c r="C13" s="77">
        <f t="shared" ref="C13:M13" si="0">SUM(C8:C12)</f>
        <v>245</v>
      </c>
      <c r="D13" s="77">
        <f t="shared" si="0"/>
        <v>5229</v>
      </c>
      <c r="E13" s="77">
        <f t="shared" si="0"/>
        <v>6</v>
      </c>
      <c r="F13" s="77">
        <f t="shared" si="0"/>
        <v>79</v>
      </c>
      <c r="G13" s="77">
        <f t="shared" si="0"/>
        <v>1950</v>
      </c>
      <c r="H13" s="77">
        <f t="shared" si="0"/>
        <v>10</v>
      </c>
      <c r="I13" s="77">
        <f t="shared" si="0"/>
        <v>243</v>
      </c>
      <c r="J13" s="77">
        <f t="shared" si="0"/>
        <v>5516</v>
      </c>
      <c r="K13" s="77">
        <f>SUM(K8:K12)</f>
        <v>1</v>
      </c>
      <c r="L13" s="77">
        <f t="shared" si="0"/>
        <v>10</v>
      </c>
      <c r="M13" s="77">
        <f t="shared" si="0"/>
        <v>230</v>
      </c>
    </row>
    <row r="14" spans="1:13" ht="12.75" customHeight="1" x14ac:dyDescent="0.2">
      <c r="A14" s="62" t="s">
        <v>16</v>
      </c>
      <c r="B14" s="74">
        <v>8</v>
      </c>
      <c r="C14" s="74">
        <v>118</v>
      </c>
      <c r="D14" s="74">
        <v>2611</v>
      </c>
      <c r="E14" s="74">
        <v>2</v>
      </c>
      <c r="F14" s="74">
        <v>36</v>
      </c>
      <c r="G14" s="74">
        <v>953</v>
      </c>
      <c r="H14" s="74">
        <v>3</v>
      </c>
      <c r="I14" s="74">
        <v>75</v>
      </c>
      <c r="J14" s="74">
        <v>1698</v>
      </c>
      <c r="K14" s="74">
        <v>2</v>
      </c>
      <c r="L14" s="74">
        <v>16</v>
      </c>
      <c r="M14" s="74">
        <v>333</v>
      </c>
    </row>
    <row r="15" spans="1:13" ht="12.75" customHeight="1" x14ac:dyDescent="0.2">
      <c r="A15" s="62" t="s">
        <v>17</v>
      </c>
      <c r="B15" s="74">
        <v>1</v>
      </c>
      <c r="C15" s="74">
        <v>12</v>
      </c>
      <c r="D15" s="74">
        <v>283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</row>
    <row r="16" spans="1:13" ht="12.75" customHeight="1" x14ac:dyDescent="0.2">
      <c r="A16" s="62" t="s">
        <v>18</v>
      </c>
      <c r="B16" s="74">
        <v>2</v>
      </c>
      <c r="C16" s="74">
        <v>19</v>
      </c>
      <c r="D16" s="74">
        <v>415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</row>
    <row r="17" spans="1:13" ht="12.75" customHeight="1" x14ac:dyDescent="0.2">
      <c r="A17" s="62" t="s">
        <v>19</v>
      </c>
      <c r="B17" s="74">
        <v>2</v>
      </c>
      <c r="C17" s="74">
        <v>24</v>
      </c>
      <c r="D17" s="74">
        <v>583</v>
      </c>
      <c r="E17" s="74">
        <v>1</v>
      </c>
      <c r="F17" s="74">
        <v>18</v>
      </c>
      <c r="G17" s="74">
        <v>508</v>
      </c>
      <c r="H17" s="74">
        <v>1</v>
      </c>
      <c r="I17" s="74">
        <v>27</v>
      </c>
      <c r="J17" s="74">
        <v>686</v>
      </c>
      <c r="K17" s="74">
        <v>0</v>
      </c>
      <c r="L17" s="74">
        <v>0</v>
      </c>
      <c r="M17" s="74">
        <v>0</v>
      </c>
    </row>
    <row r="18" spans="1:13" ht="12.75" customHeight="1" x14ac:dyDescent="0.2">
      <c r="A18" s="62" t="s">
        <v>20</v>
      </c>
      <c r="B18" s="74">
        <v>4</v>
      </c>
      <c r="C18" s="74">
        <v>47</v>
      </c>
      <c r="D18" s="74">
        <v>1069</v>
      </c>
      <c r="E18" s="74">
        <v>1</v>
      </c>
      <c r="F18" s="74">
        <v>13</v>
      </c>
      <c r="G18" s="74">
        <v>364</v>
      </c>
      <c r="H18" s="74">
        <v>2</v>
      </c>
      <c r="I18" s="74">
        <v>51</v>
      </c>
      <c r="J18" s="74">
        <v>1252</v>
      </c>
      <c r="K18" s="74">
        <v>0</v>
      </c>
      <c r="L18" s="74">
        <v>0</v>
      </c>
      <c r="M18" s="74">
        <v>0</v>
      </c>
    </row>
    <row r="19" spans="1:13" ht="12.75" customHeight="1" x14ac:dyDescent="0.2">
      <c r="A19" s="62" t="s">
        <v>21</v>
      </c>
      <c r="B19" s="74">
        <v>2</v>
      </c>
      <c r="C19" s="74">
        <v>18</v>
      </c>
      <c r="D19" s="74">
        <v>355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</row>
    <row r="20" spans="1:13" ht="12.75" customHeight="1" x14ac:dyDescent="0.2">
      <c r="A20" s="62" t="s">
        <v>22</v>
      </c>
      <c r="B20" s="74">
        <v>3</v>
      </c>
      <c r="C20" s="74">
        <v>33</v>
      </c>
      <c r="D20" s="74">
        <v>737</v>
      </c>
      <c r="E20" s="74">
        <v>1</v>
      </c>
      <c r="F20" s="74">
        <v>6</v>
      </c>
      <c r="G20" s="74">
        <v>139</v>
      </c>
      <c r="H20" s="74">
        <v>1</v>
      </c>
      <c r="I20" s="74">
        <v>29</v>
      </c>
      <c r="J20" s="74">
        <v>633</v>
      </c>
      <c r="K20" s="74">
        <v>1</v>
      </c>
      <c r="L20" s="74">
        <v>10</v>
      </c>
      <c r="M20" s="74">
        <v>251</v>
      </c>
    </row>
    <row r="21" spans="1:13" ht="12.75" customHeight="1" x14ac:dyDescent="0.2">
      <c r="A21" s="62" t="s">
        <v>23</v>
      </c>
      <c r="B21" s="74">
        <v>5</v>
      </c>
      <c r="C21" s="74">
        <v>47</v>
      </c>
      <c r="D21" s="74">
        <v>977</v>
      </c>
      <c r="E21" s="74">
        <v>2</v>
      </c>
      <c r="F21" s="74">
        <v>31</v>
      </c>
      <c r="G21" s="74">
        <v>797</v>
      </c>
      <c r="H21" s="74">
        <v>2</v>
      </c>
      <c r="I21" s="74">
        <v>50</v>
      </c>
      <c r="J21" s="74">
        <v>1136</v>
      </c>
      <c r="K21" s="74">
        <v>1</v>
      </c>
      <c r="L21" s="74">
        <v>5</v>
      </c>
      <c r="M21" s="74">
        <v>115</v>
      </c>
    </row>
    <row r="22" spans="1:13" ht="12.75" customHeight="1" x14ac:dyDescent="0.2">
      <c r="A22" s="62" t="s">
        <v>24</v>
      </c>
      <c r="B22" s="74">
        <v>1</v>
      </c>
      <c r="C22" s="74">
        <v>9</v>
      </c>
      <c r="D22" s="74">
        <v>203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1</v>
      </c>
      <c r="L22" s="74">
        <v>11</v>
      </c>
      <c r="M22" s="74">
        <v>252</v>
      </c>
    </row>
    <row r="23" spans="1:13" ht="12.75" customHeight="1" x14ac:dyDescent="0.2">
      <c r="A23" s="62" t="s">
        <v>25</v>
      </c>
      <c r="B23" s="74">
        <v>2</v>
      </c>
      <c r="C23" s="74">
        <v>15</v>
      </c>
      <c r="D23" s="74">
        <v>304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</row>
    <row r="24" spans="1:13" ht="12.75" customHeight="1" x14ac:dyDescent="0.2">
      <c r="A24" s="62" t="s">
        <v>26</v>
      </c>
      <c r="B24" s="74">
        <v>1</v>
      </c>
      <c r="C24" s="74">
        <v>16</v>
      </c>
      <c r="D24" s="74">
        <v>343</v>
      </c>
      <c r="E24" s="74">
        <v>0</v>
      </c>
      <c r="F24" s="74">
        <v>0</v>
      </c>
      <c r="G24" s="74">
        <v>0</v>
      </c>
      <c r="H24" s="74">
        <v>1</v>
      </c>
      <c r="I24" s="74">
        <v>23</v>
      </c>
      <c r="J24" s="74">
        <v>485</v>
      </c>
      <c r="K24" s="74">
        <v>1</v>
      </c>
      <c r="L24" s="74">
        <v>8</v>
      </c>
      <c r="M24" s="74">
        <v>179</v>
      </c>
    </row>
    <row r="25" spans="1:13" ht="12.75" customHeight="1" x14ac:dyDescent="0.2">
      <c r="A25" s="62" t="s">
        <v>27</v>
      </c>
      <c r="B25" s="74">
        <v>3</v>
      </c>
      <c r="C25" s="74">
        <v>46</v>
      </c>
      <c r="D25" s="74">
        <v>1012</v>
      </c>
      <c r="E25" s="74">
        <v>1</v>
      </c>
      <c r="F25" s="74">
        <v>14</v>
      </c>
      <c r="G25" s="74">
        <v>329</v>
      </c>
      <c r="H25" s="74">
        <v>1</v>
      </c>
      <c r="I25" s="74">
        <v>39</v>
      </c>
      <c r="J25" s="74">
        <v>936</v>
      </c>
      <c r="K25" s="74">
        <v>0</v>
      </c>
      <c r="L25" s="74">
        <v>0</v>
      </c>
      <c r="M25" s="74">
        <v>0</v>
      </c>
    </row>
    <row r="26" spans="1:13" ht="12.75" customHeight="1" x14ac:dyDescent="0.2">
      <c r="A26" s="62" t="s">
        <v>28</v>
      </c>
      <c r="B26" s="74">
        <v>1</v>
      </c>
      <c r="C26" s="74">
        <v>16</v>
      </c>
      <c r="D26" s="74">
        <v>377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</row>
    <row r="27" spans="1:13" ht="12.75" customHeight="1" x14ac:dyDescent="0.2">
      <c r="A27" s="62" t="s">
        <v>29</v>
      </c>
      <c r="B27" s="74">
        <v>2</v>
      </c>
      <c r="C27" s="74">
        <v>24</v>
      </c>
      <c r="D27" s="74">
        <v>539</v>
      </c>
      <c r="E27" s="74">
        <v>1</v>
      </c>
      <c r="F27" s="74">
        <v>24</v>
      </c>
      <c r="G27" s="74">
        <v>654</v>
      </c>
      <c r="H27" s="74">
        <v>1</v>
      </c>
      <c r="I27" s="74">
        <v>33</v>
      </c>
      <c r="J27" s="74">
        <v>780</v>
      </c>
      <c r="K27" s="74">
        <v>0</v>
      </c>
      <c r="L27" s="74">
        <v>0</v>
      </c>
      <c r="M27" s="74">
        <v>0</v>
      </c>
    </row>
    <row r="28" spans="1:13" ht="12.75" customHeight="1" x14ac:dyDescent="0.2">
      <c r="A28" s="62" t="s">
        <v>30</v>
      </c>
      <c r="B28" s="74">
        <v>5</v>
      </c>
      <c r="C28" s="74">
        <v>69</v>
      </c>
      <c r="D28" s="74">
        <v>1548</v>
      </c>
      <c r="E28" s="74">
        <v>1</v>
      </c>
      <c r="F28" s="74">
        <v>24</v>
      </c>
      <c r="G28" s="74">
        <v>627</v>
      </c>
      <c r="H28" s="74">
        <v>2</v>
      </c>
      <c r="I28" s="74">
        <v>64</v>
      </c>
      <c r="J28" s="74">
        <v>1496</v>
      </c>
      <c r="K28" s="74">
        <v>0</v>
      </c>
      <c r="L28" s="74">
        <v>0</v>
      </c>
      <c r="M28" s="74">
        <v>0</v>
      </c>
    </row>
    <row r="29" spans="1:13" ht="12.75" customHeight="1" x14ac:dyDescent="0.2">
      <c r="A29" s="62" t="s">
        <v>31</v>
      </c>
      <c r="B29" s="74">
        <v>1</v>
      </c>
      <c r="C29" s="74">
        <v>20</v>
      </c>
      <c r="D29" s="74">
        <v>474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 s="74">
        <v>0</v>
      </c>
    </row>
    <row r="30" spans="1:13" ht="12.75" customHeight="1" x14ac:dyDescent="0.2">
      <c r="A30" s="62" t="s">
        <v>32</v>
      </c>
      <c r="B30" s="74">
        <v>5</v>
      </c>
      <c r="C30" s="74">
        <v>60</v>
      </c>
      <c r="D30" s="74">
        <v>1337</v>
      </c>
      <c r="E30" s="74">
        <v>1</v>
      </c>
      <c r="F30" s="74">
        <v>9</v>
      </c>
      <c r="G30" s="74">
        <v>213</v>
      </c>
      <c r="H30" s="74">
        <v>1</v>
      </c>
      <c r="I30" s="74">
        <v>28</v>
      </c>
      <c r="J30" s="74">
        <v>606</v>
      </c>
      <c r="K30" s="74">
        <v>1</v>
      </c>
      <c r="L30" s="74">
        <v>11</v>
      </c>
      <c r="M30" s="74">
        <v>256</v>
      </c>
    </row>
    <row r="31" spans="1:13" ht="12.75" customHeight="1" x14ac:dyDescent="0.2">
      <c r="A31" s="62" t="s">
        <v>33</v>
      </c>
      <c r="B31" s="74">
        <v>6</v>
      </c>
      <c r="C31" s="74">
        <v>76</v>
      </c>
      <c r="D31" s="74">
        <v>1703</v>
      </c>
      <c r="E31" s="74">
        <v>2</v>
      </c>
      <c r="F31" s="74">
        <v>33</v>
      </c>
      <c r="G31" s="74">
        <v>850</v>
      </c>
      <c r="H31" s="74">
        <v>1</v>
      </c>
      <c r="I31" s="74">
        <v>31</v>
      </c>
      <c r="J31" s="74">
        <v>778</v>
      </c>
      <c r="K31" s="74">
        <v>0</v>
      </c>
      <c r="L31" s="74">
        <v>0</v>
      </c>
      <c r="M31" s="74">
        <v>0</v>
      </c>
    </row>
    <row r="32" spans="1:13" ht="17.100000000000001" customHeight="1" x14ac:dyDescent="0.2">
      <c r="A32" s="63" t="s">
        <v>34</v>
      </c>
      <c r="B32" s="77">
        <f>SUM(B14:B31)</f>
        <v>54</v>
      </c>
      <c r="C32" s="77">
        <f t="shared" ref="C32:M32" si="1">SUM(C14:C31)</f>
        <v>669</v>
      </c>
      <c r="D32" s="77">
        <f t="shared" si="1"/>
        <v>14870</v>
      </c>
      <c r="E32" s="77">
        <f t="shared" si="1"/>
        <v>13</v>
      </c>
      <c r="F32" s="77">
        <f t="shared" si="1"/>
        <v>208</v>
      </c>
      <c r="G32" s="77">
        <f t="shared" si="1"/>
        <v>5434</v>
      </c>
      <c r="H32" s="77">
        <f t="shared" si="1"/>
        <v>16</v>
      </c>
      <c r="I32" s="77">
        <f t="shared" si="1"/>
        <v>450</v>
      </c>
      <c r="J32" s="77">
        <f t="shared" si="1"/>
        <v>10486</v>
      </c>
      <c r="K32" s="77">
        <f>SUM(K14:K31)</f>
        <v>7</v>
      </c>
      <c r="L32" s="77">
        <f t="shared" si="1"/>
        <v>61</v>
      </c>
      <c r="M32" s="77">
        <f t="shared" si="1"/>
        <v>1386</v>
      </c>
    </row>
    <row r="33" spans="1:13" ht="17.100000000000001" customHeight="1" thickBot="1" x14ac:dyDescent="0.25">
      <c r="A33" s="64" t="s">
        <v>35</v>
      </c>
      <c r="B33" s="75">
        <f>+B13+B32</f>
        <v>74</v>
      </c>
      <c r="C33" s="75">
        <f t="shared" ref="C33:M33" si="2">+C13+C32</f>
        <v>914</v>
      </c>
      <c r="D33" s="75">
        <f t="shared" si="2"/>
        <v>20099</v>
      </c>
      <c r="E33" s="75">
        <f t="shared" si="2"/>
        <v>19</v>
      </c>
      <c r="F33" s="75">
        <f t="shared" si="2"/>
        <v>287</v>
      </c>
      <c r="G33" s="75">
        <f t="shared" si="2"/>
        <v>7384</v>
      </c>
      <c r="H33" s="75">
        <f t="shared" si="2"/>
        <v>26</v>
      </c>
      <c r="I33" s="75">
        <f t="shared" si="2"/>
        <v>693</v>
      </c>
      <c r="J33" s="75">
        <f t="shared" si="2"/>
        <v>16002</v>
      </c>
      <c r="K33" s="75">
        <f>+K13+K32</f>
        <v>8</v>
      </c>
      <c r="L33" s="75">
        <f t="shared" si="2"/>
        <v>71</v>
      </c>
      <c r="M33" s="75">
        <f t="shared" si="2"/>
        <v>1616</v>
      </c>
    </row>
    <row r="34" spans="1:13" ht="11.85" customHeight="1" x14ac:dyDescent="0.2">
      <c r="A34" s="66" t="s">
        <v>59</v>
      </c>
      <c r="B34" s="54"/>
    </row>
    <row r="35" spans="1:13" ht="22.2" customHeight="1" x14ac:dyDescent="0.2">
      <c r="A35" s="97" t="s">
        <v>72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</row>
    <row r="36" spans="1:13" ht="6" customHeight="1" x14ac:dyDescent="0.2">
      <c r="B36" s="54"/>
      <c r="C36" s="54"/>
      <c r="D36" s="54"/>
      <c r="E36" s="54"/>
      <c r="F36" s="54"/>
    </row>
    <row r="37" spans="1:13" ht="12.75" customHeight="1" x14ac:dyDescent="0.2">
      <c r="A37" s="68" t="s">
        <v>60</v>
      </c>
    </row>
    <row r="47" spans="1:13" ht="12.75" customHeight="1" x14ac:dyDescent="0.2">
      <c r="D47" s="41"/>
    </row>
    <row r="59" spans="1:13" ht="12.75" customHeight="1" x14ac:dyDescent="0.25">
      <c r="A59" s="44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ht="12.75" customHeight="1" x14ac:dyDescent="0.25">
      <c r="B60" s="3"/>
      <c r="C60" s="3"/>
      <c r="D60" s="3"/>
      <c r="E60" s="3"/>
      <c r="F60" s="3"/>
      <c r="G60" s="3"/>
      <c r="H60" s="3"/>
      <c r="I60" s="3"/>
      <c r="K60" s="3"/>
      <c r="L60" s="3"/>
    </row>
    <row r="62" spans="1:13" ht="10.199999999999999" x14ac:dyDescent="0.2"/>
  </sheetData>
  <mergeCells count="2">
    <mergeCell ref="A5:A6"/>
    <mergeCell ref="A35:M35"/>
  </mergeCells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workbookViewId="0">
      <selection activeCell="K5" sqref="K5"/>
    </sheetView>
  </sheetViews>
  <sheetFormatPr baseColWidth="10" defaultColWidth="12" defaultRowHeight="12.75" customHeight="1" x14ac:dyDescent="0.2"/>
  <cols>
    <col min="1" max="1" width="21.7109375" style="26" customWidth="1"/>
    <col min="2" max="2" width="5.7109375" style="26" customWidth="1"/>
    <col min="3" max="3" width="7.7109375" style="26" customWidth="1"/>
    <col min="4" max="4" width="9.7109375" style="26" customWidth="1"/>
    <col min="5" max="5" width="5.7109375" style="26" customWidth="1"/>
    <col min="6" max="6" width="7.7109375" style="26" customWidth="1"/>
    <col min="7" max="7" width="9.7109375" style="26" customWidth="1"/>
    <col min="8" max="8" width="5.7109375" style="26" customWidth="1"/>
    <col min="9" max="9" width="7.7109375" style="26" customWidth="1"/>
    <col min="10" max="10" width="9.7109375" style="26" customWidth="1"/>
    <col min="11" max="11" width="5.7109375" style="26" customWidth="1"/>
    <col min="12" max="12" width="7.7109375" style="26" customWidth="1"/>
    <col min="13" max="13" width="9.7109375" style="26" customWidth="1"/>
    <col min="14" max="16384" width="12" style="26"/>
  </cols>
  <sheetData>
    <row r="1" spans="1:13" ht="12.75" customHeight="1" x14ac:dyDescent="0.25">
      <c r="A1" s="4" t="s">
        <v>61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3" spans="1:13" ht="26.25" customHeight="1" x14ac:dyDescent="0.2">
      <c r="A3" s="72" t="s">
        <v>66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3" ht="12.75" customHeight="1" x14ac:dyDescent="0.25">
      <c r="A4" s="11"/>
    </row>
    <row r="5" spans="1:13" ht="21" customHeight="1" thickBot="1" x14ac:dyDescent="0.25">
      <c r="A5" s="95" t="s">
        <v>69</v>
      </c>
      <c r="B5" s="76" t="s">
        <v>71</v>
      </c>
      <c r="C5" s="55"/>
      <c r="D5" s="55"/>
      <c r="E5" s="71" t="s">
        <v>3</v>
      </c>
      <c r="F5" s="55"/>
      <c r="G5" s="55"/>
      <c r="H5" s="55" t="s">
        <v>4</v>
      </c>
      <c r="I5" s="55"/>
      <c r="J5" s="56"/>
      <c r="K5" s="85" t="s">
        <v>93</v>
      </c>
      <c r="L5" s="55"/>
      <c r="M5" s="56"/>
    </row>
    <row r="6" spans="1:13" ht="38.25" customHeight="1" thickBot="1" x14ac:dyDescent="0.25">
      <c r="A6" s="96"/>
      <c r="B6" s="57" t="s">
        <v>68</v>
      </c>
      <c r="C6" s="57" t="s">
        <v>7</v>
      </c>
      <c r="D6" s="58" t="s">
        <v>8</v>
      </c>
      <c r="E6" s="57" t="s">
        <v>68</v>
      </c>
      <c r="F6" s="57" t="s">
        <v>7</v>
      </c>
      <c r="G6" s="58" t="s">
        <v>8</v>
      </c>
      <c r="H6" s="57" t="s">
        <v>68</v>
      </c>
      <c r="I6" s="59" t="s">
        <v>7</v>
      </c>
      <c r="J6" s="60" t="s">
        <v>8</v>
      </c>
      <c r="K6" s="57" t="s">
        <v>68</v>
      </c>
      <c r="L6" s="59" t="s">
        <v>7</v>
      </c>
      <c r="M6" s="60" t="s">
        <v>8</v>
      </c>
    </row>
    <row r="7" spans="1:13" ht="12.75" customHeight="1" x14ac:dyDescent="0.2">
      <c r="A7" s="61"/>
      <c r="B7" s="50"/>
      <c r="C7" s="41"/>
      <c r="D7" s="41"/>
      <c r="H7" s="52"/>
      <c r="I7" s="52"/>
      <c r="J7" s="52"/>
      <c r="K7" s="52"/>
      <c r="L7" s="52"/>
      <c r="M7" s="52"/>
    </row>
    <row r="8" spans="1:13" ht="12.75" customHeight="1" x14ac:dyDescent="0.2">
      <c r="A8" s="62" t="s">
        <v>10</v>
      </c>
      <c r="B8" s="74">
        <v>1</v>
      </c>
      <c r="C8" s="74">
        <v>8</v>
      </c>
      <c r="D8" s="74">
        <v>176</v>
      </c>
      <c r="E8" s="74">
        <v>0</v>
      </c>
      <c r="F8" s="74">
        <v>0</v>
      </c>
      <c r="G8" s="74">
        <v>0</v>
      </c>
      <c r="H8" s="74">
        <v>1</v>
      </c>
      <c r="I8" s="74">
        <v>28</v>
      </c>
      <c r="J8" s="74">
        <v>569</v>
      </c>
      <c r="K8" s="74">
        <v>0</v>
      </c>
      <c r="L8" s="74">
        <v>0</v>
      </c>
      <c r="M8" s="74">
        <v>0</v>
      </c>
    </row>
    <row r="9" spans="1:13" ht="12.75" customHeight="1" x14ac:dyDescent="0.2">
      <c r="A9" s="62" t="s">
        <v>11</v>
      </c>
      <c r="B9" s="74">
        <v>4</v>
      </c>
      <c r="C9" s="74">
        <v>57</v>
      </c>
      <c r="D9" s="74">
        <v>1242</v>
      </c>
      <c r="E9" s="74">
        <v>1</v>
      </c>
      <c r="F9" s="74">
        <v>15</v>
      </c>
      <c r="G9" s="74">
        <v>388</v>
      </c>
      <c r="H9" s="74">
        <v>2</v>
      </c>
      <c r="I9" s="74">
        <v>46</v>
      </c>
      <c r="J9" s="74">
        <v>994</v>
      </c>
      <c r="K9" s="74">
        <v>0</v>
      </c>
      <c r="L9" s="74">
        <v>0</v>
      </c>
      <c r="M9" s="74">
        <v>0</v>
      </c>
    </row>
    <row r="10" spans="1:13" ht="12.75" customHeight="1" x14ac:dyDescent="0.2">
      <c r="A10" s="62" t="s">
        <v>12</v>
      </c>
      <c r="B10" s="74">
        <v>6</v>
      </c>
      <c r="C10" s="74">
        <v>81</v>
      </c>
      <c r="D10" s="74">
        <v>1635</v>
      </c>
      <c r="E10" s="74">
        <v>2</v>
      </c>
      <c r="F10" s="74">
        <v>24</v>
      </c>
      <c r="G10" s="74">
        <v>561</v>
      </c>
      <c r="H10" s="74">
        <v>2</v>
      </c>
      <c r="I10" s="74">
        <v>51</v>
      </c>
      <c r="J10" s="74">
        <v>1149</v>
      </c>
      <c r="K10" s="74">
        <v>0</v>
      </c>
      <c r="L10" s="74">
        <v>0</v>
      </c>
      <c r="M10" s="74">
        <v>0</v>
      </c>
    </row>
    <row r="11" spans="1:13" ht="12.75" customHeight="1" x14ac:dyDescent="0.2">
      <c r="A11" s="62" t="s">
        <v>13</v>
      </c>
      <c r="B11" s="74">
        <v>5</v>
      </c>
      <c r="C11" s="74">
        <v>55</v>
      </c>
      <c r="D11" s="74">
        <v>1205</v>
      </c>
      <c r="E11" s="74">
        <v>1</v>
      </c>
      <c r="F11" s="74">
        <v>12</v>
      </c>
      <c r="G11" s="74">
        <v>304</v>
      </c>
      <c r="H11" s="74">
        <v>2</v>
      </c>
      <c r="I11" s="74">
        <v>47</v>
      </c>
      <c r="J11" s="74">
        <v>1067</v>
      </c>
      <c r="K11" s="74">
        <v>1</v>
      </c>
      <c r="L11" s="74">
        <v>7</v>
      </c>
      <c r="M11" s="74">
        <v>177</v>
      </c>
    </row>
    <row r="12" spans="1:13" ht="12.75" customHeight="1" x14ac:dyDescent="0.2">
      <c r="A12" s="62" t="s">
        <v>14</v>
      </c>
      <c r="B12" s="74">
        <v>3</v>
      </c>
      <c r="C12" s="74">
        <v>45</v>
      </c>
      <c r="D12" s="74">
        <v>939</v>
      </c>
      <c r="E12" s="74">
        <v>2</v>
      </c>
      <c r="F12" s="74">
        <v>30</v>
      </c>
      <c r="G12" s="74">
        <v>715</v>
      </c>
      <c r="H12" s="74">
        <v>3</v>
      </c>
      <c r="I12" s="74">
        <v>68</v>
      </c>
      <c r="J12" s="74">
        <v>1665</v>
      </c>
      <c r="K12" s="74">
        <v>0</v>
      </c>
      <c r="L12" s="74">
        <v>0</v>
      </c>
      <c r="M12" s="74">
        <v>0</v>
      </c>
    </row>
    <row r="13" spans="1:13" ht="17.100000000000001" customHeight="1" x14ac:dyDescent="0.2">
      <c r="A13" s="63" t="s">
        <v>15</v>
      </c>
      <c r="B13" s="77">
        <f>SUM(B8:B12)</f>
        <v>19</v>
      </c>
      <c r="C13" s="77">
        <f t="shared" ref="C13:M13" si="0">SUM(C8:C12)</f>
        <v>246</v>
      </c>
      <c r="D13" s="77">
        <f t="shared" si="0"/>
        <v>5197</v>
      </c>
      <c r="E13" s="77">
        <f t="shared" si="0"/>
        <v>6</v>
      </c>
      <c r="F13" s="77">
        <f t="shared" si="0"/>
        <v>81</v>
      </c>
      <c r="G13" s="77">
        <f t="shared" si="0"/>
        <v>1968</v>
      </c>
      <c r="H13" s="77">
        <f t="shared" si="0"/>
        <v>10</v>
      </c>
      <c r="I13" s="77">
        <f t="shared" si="0"/>
        <v>240</v>
      </c>
      <c r="J13" s="77">
        <f t="shared" si="0"/>
        <v>5444</v>
      </c>
      <c r="K13" s="77">
        <f t="shared" si="0"/>
        <v>1</v>
      </c>
      <c r="L13" s="77">
        <f t="shared" si="0"/>
        <v>7</v>
      </c>
      <c r="M13" s="77">
        <f t="shared" si="0"/>
        <v>177</v>
      </c>
    </row>
    <row r="14" spans="1:13" ht="12.75" customHeight="1" x14ac:dyDescent="0.2">
      <c r="A14" s="62" t="s">
        <v>16</v>
      </c>
      <c r="B14" s="74">
        <v>8</v>
      </c>
      <c r="C14" s="74">
        <v>124</v>
      </c>
      <c r="D14" s="74">
        <v>2709</v>
      </c>
      <c r="E14" s="74">
        <v>2</v>
      </c>
      <c r="F14" s="74">
        <v>36</v>
      </c>
      <c r="G14" s="74">
        <v>952</v>
      </c>
      <c r="H14" s="74">
        <v>3</v>
      </c>
      <c r="I14" s="74">
        <v>75</v>
      </c>
      <c r="J14" s="74">
        <v>1675</v>
      </c>
      <c r="K14" s="74">
        <v>2</v>
      </c>
      <c r="L14" s="74">
        <v>9</v>
      </c>
      <c r="M14" s="74">
        <v>224</v>
      </c>
    </row>
    <row r="15" spans="1:13" ht="12.75" customHeight="1" x14ac:dyDescent="0.2">
      <c r="A15" s="62" t="s">
        <v>17</v>
      </c>
      <c r="B15" s="74">
        <v>1</v>
      </c>
      <c r="C15" s="74">
        <v>12</v>
      </c>
      <c r="D15" s="74">
        <v>274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</row>
    <row r="16" spans="1:13" ht="12.75" customHeight="1" x14ac:dyDescent="0.2">
      <c r="A16" s="62" t="s">
        <v>18</v>
      </c>
      <c r="B16" s="74">
        <v>2</v>
      </c>
      <c r="C16" s="74">
        <v>20</v>
      </c>
      <c r="D16" s="74">
        <v>423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</row>
    <row r="17" spans="1:13" ht="12.75" customHeight="1" x14ac:dyDescent="0.2">
      <c r="A17" s="62" t="s">
        <v>19</v>
      </c>
      <c r="B17" s="74">
        <v>2</v>
      </c>
      <c r="C17" s="74">
        <v>25</v>
      </c>
      <c r="D17" s="74">
        <v>572</v>
      </c>
      <c r="E17" s="74">
        <v>1</v>
      </c>
      <c r="F17" s="74">
        <v>18</v>
      </c>
      <c r="G17" s="74">
        <v>505</v>
      </c>
      <c r="H17" s="74">
        <v>1</v>
      </c>
      <c r="I17" s="74">
        <v>26</v>
      </c>
      <c r="J17" s="74">
        <v>648</v>
      </c>
      <c r="K17" s="74">
        <v>0</v>
      </c>
      <c r="L17" s="74">
        <v>0</v>
      </c>
      <c r="M17" s="74">
        <v>0</v>
      </c>
    </row>
    <row r="18" spans="1:13" ht="12.75" customHeight="1" x14ac:dyDescent="0.2">
      <c r="A18" s="62" t="s">
        <v>20</v>
      </c>
      <c r="B18" s="74">
        <v>4</v>
      </c>
      <c r="C18" s="74">
        <v>51</v>
      </c>
      <c r="D18" s="74">
        <v>1109</v>
      </c>
      <c r="E18" s="74">
        <v>1</v>
      </c>
      <c r="F18" s="74">
        <v>13</v>
      </c>
      <c r="G18" s="74">
        <v>367</v>
      </c>
      <c r="H18" s="74">
        <v>2</v>
      </c>
      <c r="I18" s="74">
        <v>51</v>
      </c>
      <c r="J18" s="74">
        <v>1232</v>
      </c>
      <c r="K18" s="74">
        <v>0</v>
      </c>
      <c r="L18" s="74">
        <v>0</v>
      </c>
      <c r="M18" s="74">
        <v>0</v>
      </c>
    </row>
    <row r="19" spans="1:13" ht="12.75" customHeight="1" x14ac:dyDescent="0.2">
      <c r="A19" s="62" t="s">
        <v>21</v>
      </c>
      <c r="B19" s="74">
        <v>2</v>
      </c>
      <c r="C19" s="74">
        <v>21</v>
      </c>
      <c r="D19" s="74">
        <v>413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</row>
    <row r="20" spans="1:13" ht="12.75" customHeight="1" x14ac:dyDescent="0.2">
      <c r="A20" s="62" t="s">
        <v>22</v>
      </c>
      <c r="B20" s="74">
        <v>3</v>
      </c>
      <c r="C20" s="74">
        <v>36</v>
      </c>
      <c r="D20" s="74">
        <v>817</v>
      </c>
      <c r="E20" s="74">
        <v>1</v>
      </c>
      <c r="F20" s="74">
        <v>9</v>
      </c>
      <c r="G20" s="74">
        <v>222</v>
      </c>
      <c r="H20" s="74">
        <v>1</v>
      </c>
      <c r="I20" s="74">
        <v>28</v>
      </c>
      <c r="J20" s="74">
        <v>635</v>
      </c>
      <c r="K20" s="74">
        <v>1</v>
      </c>
      <c r="L20" s="74">
        <v>8</v>
      </c>
      <c r="M20" s="74">
        <v>209</v>
      </c>
    </row>
    <row r="21" spans="1:13" ht="12.75" customHeight="1" x14ac:dyDescent="0.2">
      <c r="A21" s="62" t="s">
        <v>23</v>
      </c>
      <c r="B21" s="74">
        <v>6</v>
      </c>
      <c r="C21" s="74">
        <v>49</v>
      </c>
      <c r="D21" s="74">
        <v>1011</v>
      </c>
      <c r="E21" s="74">
        <v>2</v>
      </c>
      <c r="F21" s="74">
        <v>33</v>
      </c>
      <c r="G21" s="74">
        <v>819</v>
      </c>
      <c r="H21" s="74">
        <v>2</v>
      </c>
      <c r="I21" s="74">
        <v>50</v>
      </c>
      <c r="J21" s="74">
        <v>1192</v>
      </c>
      <c r="K21" s="74">
        <v>1</v>
      </c>
      <c r="L21" s="74">
        <v>3</v>
      </c>
      <c r="M21" s="74">
        <v>67</v>
      </c>
    </row>
    <row r="22" spans="1:13" ht="12.75" customHeight="1" x14ac:dyDescent="0.2">
      <c r="A22" s="62" t="s">
        <v>24</v>
      </c>
      <c r="B22" s="74">
        <v>1</v>
      </c>
      <c r="C22" s="74">
        <v>12</v>
      </c>
      <c r="D22" s="74">
        <v>257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1</v>
      </c>
      <c r="L22" s="74">
        <v>9</v>
      </c>
      <c r="M22" s="74">
        <v>198</v>
      </c>
    </row>
    <row r="23" spans="1:13" ht="12.75" customHeight="1" x14ac:dyDescent="0.2">
      <c r="A23" s="62" t="s">
        <v>25</v>
      </c>
      <c r="B23" s="74">
        <v>2</v>
      </c>
      <c r="C23" s="74">
        <v>15</v>
      </c>
      <c r="D23" s="74">
        <v>306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</row>
    <row r="24" spans="1:13" ht="12.75" customHeight="1" x14ac:dyDescent="0.2">
      <c r="A24" s="62" t="s">
        <v>26</v>
      </c>
      <c r="B24" s="74">
        <v>1</v>
      </c>
      <c r="C24" s="74">
        <v>17</v>
      </c>
      <c r="D24" s="74">
        <v>367</v>
      </c>
      <c r="E24" s="74">
        <v>0</v>
      </c>
      <c r="F24" s="74">
        <v>0</v>
      </c>
      <c r="G24" s="74">
        <v>0</v>
      </c>
      <c r="H24" s="74">
        <v>1</v>
      </c>
      <c r="I24" s="74">
        <v>23</v>
      </c>
      <c r="J24" s="74">
        <v>496</v>
      </c>
      <c r="K24" s="74">
        <v>1</v>
      </c>
      <c r="L24" s="74">
        <v>6</v>
      </c>
      <c r="M24" s="74">
        <v>142</v>
      </c>
    </row>
    <row r="25" spans="1:13" ht="12.75" customHeight="1" x14ac:dyDescent="0.2">
      <c r="A25" s="62" t="s">
        <v>27</v>
      </c>
      <c r="B25" s="74">
        <v>3</v>
      </c>
      <c r="C25" s="74">
        <v>49</v>
      </c>
      <c r="D25" s="74">
        <v>1061</v>
      </c>
      <c r="E25" s="74">
        <v>1</v>
      </c>
      <c r="F25" s="74">
        <v>14</v>
      </c>
      <c r="G25" s="74">
        <v>311</v>
      </c>
      <c r="H25" s="74">
        <v>1</v>
      </c>
      <c r="I25" s="74">
        <v>38</v>
      </c>
      <c r="J25" s="74">
        <v>912</v>
      </c>
      <c r="K25" s="74">
        <v>0</v>
      </c>
      <c r="L25" s="74">
        <v>0</v>
      </c>
      <c r="M25" s="74">
        <v>0</v>
      </c>
    </row>
    <row r="26" spans="1:13" ht="12.75" customHeight="1" x14ac:dyDescent="0.2">
      <c r="A26" s="62" t="s">
        <v>28</v>
      </c>
      <c r="B26" s="74">
        <v>1</v>
      </c>
      <c r="C26" s="74">
        <v>16</v>
      </c>
      <c r="D26" s="74">
        <v>361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</row>
    <row r="27" spans="1:13" ht="12.75" customHeight="1" x14ac:dyDescent="0.2">
      <c r="A27" s="62" t="s">
        <v>29</v>
      </c>
      <c r="B27" s="74">
        <v>2</v>
      </c>
      <c r="C27" s="74">
        <v>24</v>
      </c>
      <c r="D27" s="74">
        <v>517</v>
      </c>
      <c r="E27" s="74">
        <v>1</v>
      </c>
      <c r="F27" s="74">
        <v>24</v>
      </c>
      <c r="G27" s="74">
        <v>615</v>
      </c>
      <c r="H27" s="74">
        <v>1</v>
      </c>
      <c r="I27" s="74">
        <v>33</v>
      </c>
      <c r="J27" s="74">
        <v>793</v>
      </c>
      <c r="K27" s="74">
        <v>0</v>
      </c>
      <c r="L27" s="74">
        <v>0</v>
      </c>
      <c r="M27" s="74">
        <v>0</v>
      </c>
    </row>
    <row r="28" spans="1:13" ht="12.75" customHeight="1" x14ac:dyDescent="0.2">
      <c r="A28" s="62" t="s">
        <v>30</v>
      </c>
      <c r="B28" s="74">
        <v>5</v>
      </c>
      <c r="C28" s="74">
        <v>70</v>
      </c>
      <c r="D28" s="74">
        <v>1533</v>
      </c>
      <c r="E28" s="74">
        <v>1</v>
      </c>
      <c r="F28" s="74">
        <v>24</v>
      </c>
      <c r="G28" s="74">
        <v>661</v>
      </c>
      <c r="H28" s="74">
        <v>2</v>
      </c>
      <c r="I28" s="74">
        <v>64</v>
      </c>
      <c r="J28" s="74">
        <v>1467</v>
      </c>
      <c r="K28" s="74">
        <v>0</v>
      </c>
      <c r="L28" s="74">
        <v>0</v>
      </c>
      <c r="M28" s="74">
        <v>0</v>
      </c>
    </row>
    <row r="29" spans="1:13" ht="12.75" customHeight="1" x14ac:dyDescent="0.2">
      <c r="A29" s="62" t="s">
        <v>31</v>
      </c>
      <c r="B29" s="74">
        <v>1</v>
      </c>
      <c r="C29" s="74">
        <v>20</v>
      </c>
      <c r="D29" s="74">
        <v>456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 s="74">
        <v>0</v>
      </c>
    </row>
    <row r="30" spans="1:13" ht="12.75" customHeight="1" x14ac:dyDescent="0.2">
      <c r="A30" s="62" t="s">
        <v>32</v>
      </c>
      <c r="B30" s="74">
        <v>5</v>
      </c>
      <c r="C30" s="74">
        <v>62</v>
      </c>
      <c r="D30" s="74">
        <v>1334</v>
      </c>
      <c r="E30" s="74">
        <v>1</v>
      </c>
      <c r="F30" s="74">
        <v>12</v>
      </c>
      <c r="G30" s="74">
        <v>287</v>
      </c>
      <c r="H30" s="74">
        <v>1</v>
      </c>
      <c r="I30" s="74">
        <v>29</v>
      </c>
      <c r="J30" s="74">
        <v>600</v>
      </c>
      <c r="K30" s="74">
        <v>1</v>
      </c>
      <c r="L30" s="74">
        <v>7</v>
      </c>
      <c r="M30" s="74">
        <v>170</v>
      </c>
    </row>
    <row r="31" spans="1:13" ht="12.75" customHeight="1" x14ac:dyDescent="0.2">
      <c r="A31" s="62" t="s">
        <v>33</v>
      </c>
      <c r="B31" s="74">
        <v>6</v>
      </c>
      <c r="C31" s="74">
        <v>76</v>
      </c>
      <c r="D31" s="74">
        <v>1711</v>
      </c>
      <c r="E31" s="74">
        <v>2</v>
      </c>
      <c r="F31" s="74">
        <v>31</v>
      </c>
      <c r="G31" s="74">
        <v>800</v>
      </c>
      <c r="H31" s="74">
        <v>1</v>
      </c>
      <c r="I31" s="74">
        <v>32</v>
      </c>
      <c r="J31" s="74">
        <v>754</v>
      </c>
      <c r="K31" s="74">
        <v>0</v>
      </c>
      <c r="L31" s="74">
        <v>0</v>
      </c>
      <c r="M31" s="74">
        <v>0</v>
      </c>
    </row>
    <row r="32" spans="1:13" ht="17.100000000000001" customHeight="1" x14ac:dyDescent="0.2">
      <c r="A32" s="63" t="s">
        <v>34</v>
      </c>
      <c r="B32" s="77">
        <f>SUM(B14:B31)</f>
        <v>55</v>
      </c>
      <c r="C32" s="77">
        <f t="shared" ref="C32:M32" si="1">SUM(C14:C31)</f>
        <v>699</v>
      </c>
      <c r="D32" s="77">
        <f t="shared" si="1"/>
        <v>15231</v>
      </c>
      <c r="E32" s="77">
        <f t="shared" si="1"/>
        <v>13</v>
      </c>
      <c r="F32" s="77">
        <f t="shared" si="1"/>
        <v>214</v>
      </c>
      <c r="G32" s="77">
        <f t="shared" si="1"/>
        <v>5539</v>
      </c>
      <c r="H32" s="77">
        <f t="shared" si="1"/>
        <v>16</v>
      </c>
      <c r="I32" s="77">
        <f t="shared" si="1"/>
        <v>449</v>
      </c>
      <c r="J32" s="77">
        <f t="shared" si="1"/>
        <v>10404</v>
      </c>
      <c r="K32" s="77">
        <f t="shared" si="1"/>
        <v>7</v>
      </c>
      <c r="L32" s="77">
        <f t="shared" si="1"/>
        <v>42</v>
      </c>
      <c r="M32" s="77">
        <f t="shared" si="1"/>
        <v>1010</v>
      </c>
    </row>
    <row r="33" spans="1:13" ht="17.100000000000001" customHeight="1" thickBot="1" x14ac:dyDescent="0.25">
      <c r="A33" s="64" t="s">
        <v>35</v>
      </c>
      <c r="B33" s="75">
        <f>+B13+B32</f>
        <v>74</v>
      </c>
      <c r="C33" s="75">
        <f t="shared" ref="C33:M33" si="2">+C13+C32</f>
        <v>945</v>
      </c>
      <c r="D33" s="75">
        <f t="shared" si="2"/>
        <v>20428</v>
      </c>
      <c r="E33" s="75">
        <f t="shared" si="2"/>
        <v>19</v>
      </c>
      <c r="F33" s="75">
        <f t="shared" si="2"/>
        <v>295</v>
      </c>
      <c r="G33" s="75">
        <f t="shared" si="2"/>
        <v>7507</v>
      </c>
      <c r="H33" s="75">
        <f t="shared" si="2"/>
        <v>26</v>
      </c>
      <c r="I33" s="75">
        <f t="shared" si="2"/>
        <v>689</v>
      </c>
      <c r="J33" s="75">
        <f t="shared" si="2"/>
        <v>15848</v>
      </c>
      <c r="K33" s="75">
        <f t="shared" si="2"/>
        <v>8</v>
      </c>
      <c r="L33" s="75">
        <f t="shared" si="2"/>
        <v>49</v>
      </c>
      <c r="M33" s="75">
        <f t="shared" si="2"/>
        <v>1187</v>
      </c>
    </row>
    <row r="34" spans="1:13" ht="11.85" customHeight="1" x14ac:dyDescent="0.2">
      <c r="A34" s="66" t="s">
        <v>59</v>
      </c>
      <c r="B34" s="54"/>
    </row>
    <row r="35" spans="1:13" ht="22.2" customHeight="1" x14ac:dyDescent="0.2">
      <c r="A35" s="97" t="s">
        <v>73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</row>
    <row r="36" spans="1:13" ht="6" customHeight="1" x14ac:dyDescent="0.2">
      <c r="B36" s="54"/>
      <c r="C36" s="54"/>
      <c r="D36" s="54"/>
      <c r="E36" s="54"/>
      <c r="F36" s="54"/>
    </row>
    <row r="37" spans="1:13" ht="12.75" customHeight="1" x14ac:dyDescent="0.2">
      <c r="A37" s="68" t="s">
        <v>60</v>
      </c>
    </row>
    <row r="47" spans="1:13" ht="12.75" customHeight="1" x14ac:dyDescent="0.2">
      <c r="D47" s="41"/>
    </row>
    <row r="59" spans="1:13" ht="12.75" customHeight="1" x14ac:dyDescent="0.25">
      <c r="A59" s="44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ht="12.75" customHeight="1" x14ac:dyDescent="0.25">
      <c r="B60" s="3"/>
      <c r="C60" s="3"/>
      <c r="D60" s="3"/>
      <c r="E60" s="3"/>
      <c r="F60" s="3"/>
      <c r="G60" s="3"/>
      <c r="H60" s="3"/>
      <c r="I60" s="3"/>
      <c r="K60" s="3"/>
      <c r="L60" s="3"/>
    </row>
    <row r="62" spans="1:13" ht="10.199999999999999" x14ac:dyDescent="0.2"/>
  </sheetData>
  <mergeCells count="2">
    <mergeCell ref="A5:A6"/>
    <mergeCell ref="A35:M35"/>
  </mergeCells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29</vt:i4>
      </vt:variant>
      <vt:variant>
        <vt:lpstr>Benannte Bereiche</vt:lpstr>
      </vt:variant>
      <vt:variant>
        <vt:i4>24</vt:i4>
      </vt:variant>
    </vt:vector>
  </HeadingPairs>
  <TitlesOfParts>
    <vt:vector size="53" baseType="lpstr">
      <vt:lpstr>Info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'2012'!Farbe</vt:lpstr>
      <vt:lpstr>'2013'!Farbe</vt:lpstr>
      <vt:lpstr>'2014'!Farbe</vt:lpstr>
      <vt:lpstr>'2015'!Farbe</vt:lpstr>
      <vt:lpstr>'2016'!Farbe</vt:lpstr>
      <vt:lpstr>'2017'!Farbe</vt:lpstr>
      <vt:lpstr>'2018'!Farbe</vt:lpstr>
      <vt:lpstr>'2019'!Farbe</vt:lpstr>
      <vt:lpstr>'2020'!Farbe</vt:lpstr>
      <vt:lpstr>'2021'!Farbe</vt:lpstr>
      <vt:lpstr>'2022'!Farbe</vt:lpstr>
      <vt:lpstr>'2023'!Farbe</vt:lpstr>
      <vt:lpstr>'2013'!Jahrbuch2013</vt:lpstr>
      <vt:lpstr>'2014'!Jahrbuch2013</vt:lpstr>
      <vt:lpstr>'2015'!Jahrbuch2013</vt:lpstr>
      <vt:lpstr>'2016'!Jahrbuch2013</vt:lpstr>
      <vt:lpstr>'2017'!Jahrbuch2013</vt:lpstr>
      <vt:lpstr>'2018'!Jahrbuch2013</vt:lpstr>
      <vt:lpstr>'2019'!Jahrbuch2013</vt:lpstr>
      <vt:lpstr>'2020'!Jahrbuch2013</vt:lpstr>
      <vt:lpstr>'2021'!Jahrbuch2013</vt:lpstr>
      <vt:lpstr>'2022'!Jahrbuch2013</vt:lpstr>
      <vt:lpstr>'2023'!Jahrbuch2013</vt:lpstr>
      <vt:lpstr>Jahrbuch2013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Öffentliche Schulen, Klassen und Schüler in Stuttgart  seit 1996 nach Stadtbezirken</dc:title>
  <dc:subject>TABELLE</dc:subject>
  <dc:creator>U12A002</dc:creator>
  <dc:description/>
  <cp:lastModifiedBy>Brüssow, Fabian</cp:lastModifiedBy>
  <cp:lastPrinted>2018-03-22T16:06:04Z</cp:lastPrinted>
  <dcterms:created xsi:type="dcterms:W3CDTF">2019-09-18T09:18:40Z</dcterms:created>
  <dcterms:modified xsi:type="dcterms:W3CDTF">2024-09-19T13:51:18Z</dcterms:modified>
</cp:coreProperties>
</file>