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5952" yWindow="-12" windowWidth="6000" windowHeight="6600" tabRatio="663" activeTab="1"/>
  </bookViews>
  <sheets>
    <sheet name="Info" sheetId="6" r:id="rId1"/>
    <sheet name="2023" sheetId="11545" r:id="rId2"/>
    <sheet name="2022" sheetId="11544" r:id="rId3"/>
    <sheet name="2021" sheetId="11543" r:id="rId4"/>
    <sheet name="2020" sheetId="11542" r:id="rId5"/>
    <sheet name="2019" sheetId="11541" r:id="rId6"/>
    <sheet name="2018" sheetId="11540" r:id="rId7"/>
    <sheet name="2016" sheetId="11538" r:id="rId8"/>
    <sheet name="2017" sheetId="11539" r:id="rId9"/>
    <sheet name="2015" sheetId="11537" r:id="rId10"/>
    <sheet name="2014" sheetId="11536" r:id="rId11"/>
    <sheet name="2013" sheetId="11535" r:id="rId12"/>
    <sheet name="2012" sheetId="11534" r:id="rId13"/>
    <sheet name="2011" sheetId="11533" r:id="rId14"/>
    <sheet name="2010" sheetId="11532" r:id="rId15"/>
    <sheet name="2009" sheetId="11531" r:id="rId16"/>
    <sheet name="2008" sheetId="11530" r:id="rId17"/>
    <sheet name="2007" sheetId="11529" r:id="rId18"/>
    <sheet name="2006" sheetId="11525" r:id="rId19"/>
    <sheet name="2005" sheetId="11527" r:id="rId20"/>
    <sheet name="2004" sheetId="2616" r:id="rId21"/>
    <sheet name="2003" sheetId="4768" r:id="rId22"/>
    <sheet name="2002" sheetId="2612" r:id="rId23"/>
    <sheet name="2001" sheetId="265" r:id="rId24"/>
    <sheet name="2000" sheetId="8194" r:id="rId25"/>
    <sheet name="1999" sheetId="2304" r:id="rId26"/>
    <sheet name="1998" sheetId="2818" r:id="rId27"/>
    <sheet name="1997" sheetId="11521" r:id="rId28"/>
    <sheet name="1996" sheetId="95" r:id="rId29"/>
  </sheets>
  <definedNames>
    <definedName name="Farbe" localSheetId="12">'2012'!$A$3:$H$3,'2012'!$A$5:$H$6,'2012'!$A$5:$A$35</definedName>
    <definedName name="Farbe" localSheetId="11">'2013'!$A$3:$H$3,'2013'!$A$5:$H$6,'2013'!$A$5:$A$33</definedName>
    <definedName name="Farbe" localSheetId="10">'2014'!$A$3:$H$3,'2014'!$A$5:$H$6,'2014'!$A$5:$A$33</definedName>
    <definedName name="Farbe" localSheetId="9">'2015'!$A$3:$H$3,'2015'!$A$5:$H$6,'2015'!$A$5:$A$33</definedName>
    <definedName name="Farbe" localSheetId="7">'2016'!$A$3:$H$3,'2016'!$A$5:$H$6,'2016'!$A$5:$A$33</definedName>
    <definedName name="Farbe" localSheetId="8">'2017'!$A$3:$H$3,'2017'!$A$5:$H$6,'2017'!$A$5:$A$33</definedName>
    <definedName name="Farbe" localSheetId="6">'2018'!$A$3:$H$3,'2018'!$A$5:$H$6,'2018'!$A$5:$A$33</definedName>
    <definedName name="Farbe" localSheetId="5">'2019'!$A$3:$H$3,'2019'!$A$5:$H$6,'2019'!$A$5:$A$33</definedName>
    <definedName name="Farbe" localSheetId="4">'2020'!$A$3:$H$3,'2020'!$A$5:$H$6,'2020'!$A$5:$A$33</definedName>
    <definedName name="Farbe" localSheetId="3">'2021'!$A$3:$H$3,'2021'!$A$5:$H$6,'2021'!$A$5:$A$33</definedName>
    <definedName name="Farbe" localSheetId="2">'2022'!$A$3:$H$3,'2022'!$A$5:$H$6,'2022'!$A$5:$A$33</definedName>
    <definedName name="Farbe" localSheetId="1">'2023'!$A$3:$H$3,'2023'!$A$5:$H$6,'2023'!$A$5:$A$33</definedName>
    <definedName name="Jahrbuch2013" localSheetId="11">'2013'!$A$5:$H$37</definedName>
    <definedName name="Jahrbuch2013" localSheetId="10">'2014'!$A$5:$H$37</definedName>
    <definedName name="Jahrbuch2013" localSheetId="9">'2015'!$A$5:$H$37</definedName>
    <definedName name="Jahrbuch2013" localSheetId="7">'2016'!$A$5:$H$37</definedName>
    <definedName name="Jahrbuch2013" localSheetId="8">'2017'!$A$5:$H$37</definedName>
    <definedName name="Jahrbuch2013" localSheetId="6">'2018'!$A$5:$H$37</definedName>
    <definedName name="Jahrbuch2013" localSheetId="5">'2019'!$A$5:$H$37</definedName>
    <definedName name="Jahrbuch2013" localSheetId="4">'2020'!$A$5:$H$37</definedName>
    <definedName name="Jahrbuch2013" localSheetId="3">'2021'!$A$5:$H$37</definedName>
    <definedName name="Jahrbuch2013" localSheetId="2">'2022'!$A$5:$H$37</definedName>
    <definedName name="Jahrbuch2013" localSheetId="1">'2023'!$A$5:$H$37</definedName>
    <definedName name="Jahrbuch2013">'2012'!$A$5:$H$37</definedName>
  </definedNames>
  <calcPr calcId="162913"/>
</workbook>
</file>

<file path=xl/calcChain.xml><?xml version="1.0" encoding="utf-8"?>
<calcChain xmlns="http://schemas.openxmlformats.org/spreadsheetml/2006/main">
  <c r="H32" i="11545" l="1"/>
  <c r="G32" i="11545"/>
  <c r="F32" i="11545"/>
  <c r="E32" i="11545"/>
  <c r="D32" i="11545"/>
  <c r="C32" i="11545"/>
  <c r="B32" i="11545"/>
  <c r="H13" i="11545"/>
  <c r="G13" i="11545"/>
  <c r="F13" i="11545"/>
  <c r="E13" i="11545"/>
  <c r="D13" i="11545"/>
  <c r="C13" i="11545"/>
  <c r="B13" i="11545"/>
  <c r="H33" i="11545" l="1"/>
  <c r="F33" i="11545"/>
  <c r="D33" i="11545"/>
  <c r="B33" i="11545"/>
  <c r="E33" i="11545"/>
  <c r="C33" i="11545"/>
  <c r="G33" i="11545"/>
  <c r="H32" i="11544"/>
  <c r="G32" i="11544"/>
  <c r="F32" i="11544"/>
  <c r="E32" i="11544"/>
  <c r="D32" i="11544"/>
  <c r="C32" i="11544"/>
  <c r="B32" i="11544"/>
  <c r="H13" i="11544"/>
  <c r="G13" i="11544"/>
  <c r="F13" i="11544"/>
  <c r="E13" i="11544"/>
  <c r="D13" i="11544"/>
  <c r="C13" i="11544"/>
  <c r="B13" i="11544"/>
  <c r="H33" i="11544" l="1"/>
  <c r="F33" i="11544"/>
  <c r="G33" i="11544"/>
  <c r="E33" i="11544"/>
  <c r="C33" i="11544"/>
  <c r="B33" i="11544"/>
  <c r="D33" i="11544"/>
  <c r="H32" i="11543"/>
  <c r="G32" i="11543"/>
  <c r="F32" i="11543"/>
  <c r="E32" i="11543"/>
  <c r="D32" i="11543"/>
  <c r="C32" i="11543"/>
  <c r="B32" i="11543"/>
  <c r="H13" i="11543"/>
  <c r="G13" i="11543"/>
  <c r="F13" i="11543"/>
  <c r="E13" i="11543"/>
  <c r="D13" i="11543"/>
  <c r="C13" i="11543"/>
  <c r="B13" i="11543"/>
  <c r="H33" i="11543" l="1"/>
  <c r="B33" i="11543"/>
  <c r="C33" i="11543"/>
  <c r="D33" i="11543"/>
  <c r="E33" i="11543"/>
  <c r="F33" i="11543"/>
  <c r="G33" i="11543"/>
  <c r="B13" i="11542"/>
  <c r="C13" i="11542"/>
  <c r="D13" i="11542"/>
  <c r="E13" i="11542"/>
  <c r="F13" i="11542"/>
  <c r="G13" i="11542"/>
  <c r="H13" i="11542"/>
  <c r="B32" i="11542"/>
  <c r="H32" i="11542"/>
  <c r="G32" i="11542"/>
  <c r="F32" i="11542"/>
  <c r="E32" i="11542"/>
  <c r="D32" i="11542"/>
  <c r="D33" i="11542" s="1"/>
  <c r="C32" i="11542"/>
  <c r="E33" i="11542" l="1"/>
  <c r="C33" i="11542"/>
  <c r="H33" i="11542"/>
  <c r="F33" i="11542"/>
  <c r="G33" i="11542"/>
  <c r="B33" i="11542"/>
  <c r="H32" i="11541"/>
  <c r="G32" i="11541"/>
  <c r="F32" i="11541"/>
  <c r="E32" i="11541"/>
  <c r="D32" i="11541"/>
  <c r="C32" i="11541"/>
  <c r="B29" i="11541"/>
  <c r="B24" i="11541"/>
  <c r="B23" i="11541"/>
  <c r="B22" i="11541"/>
  <c r="B19" i="11541"/>
  <c r="B16" i="11541"/>
  <c r="B32" i="11541" s="1"/>
  <c r="B15" i="11541"/>
  <c r="H13" i="11541"/>
  <c r="G13" i="11541"/>
  <c r="F13" i="11541"/>
  <c r="E13" i="11541"/>
  <c r="D13" i="11541"/>
  <c r="C13" i="11541"/>
  <c r="B8" i="11541"/>
  <c r="B13" i="11541" s="1"/>
  <c r="D33" i="11541" l="1"/>
  <c r="H33" i="11541"/>
  <c r="C33" i="11541"/>
  <c r="G33" i="11541"/>
  <c r="E33" i="11541"/>
  <c r="F33" i="11541"/>
  <c r="B33" i="11541"/>
  <c r="H32" i="11540"/>
  <c r="G32" i="11540"/>
  <c r="G33" i="11540"/>
  <c r="F32" i="11540"/>
  <c r="E32" i="11540"/>
  <c r="D32" i="11540"/>
  <c r="C32" i="11540"/>
  <c r="B31" i="11540"/>
  <c r="B30" i="11540"/>
  <c r="B29" i="11540"/>
  <c r="B28" i="11540"/>
  <c r="B27" i="11540"/>
  <c r="B26" i="11540"/>
  <c r="B25" i="11540"/>
  <c r="B24" i="11540"/>
  <c r="B23" i="11540"/>
  <c r="B22" i="11540"/>
  <c r="B21" i="11540"/>
  <c r="B20" i="11540"/>
  <c r="B19" i="11540"/>
  <c r="B18" i="11540"/>
  <c r="B17" i="11540"/>
  <c r="B16" i="11540"/>
  <c r="B15" i="11540"/>
  <c r="B14" i="11540"/>
  <c r="B32" i="11540"/>
  <c r="H13" i="11540"/>
  <c r="G13" i="11540"/>
  <c r="F13" i="11540"/>
  <c r="F33" i="11540"/>
  <c r="E13" i="11540"/>
  <c r="E33" i="11540"/>
  <c r="D13" i="11540"/>
  <c r="C13" i="11540"/>
  <c r="C33" i="11540"/>
  <c r="B12" i="11540"/>
  <c r="B11" i="11540"/>
  <c r="B10" i="11540"/>
  <c r="B9" i="11540"/>
  <c r="B8" i="11540"/>
  <c r="B13" i="11540"/>
  <c r="B33" i="11540"/>
  <c r="H32" i="11539"/>
  <c r="F32" i="11539"/>
  <c r="D32" i="11539"/>
  <c r="B31" i="11539"/>
  <c r="B30" i="11539"/>
  <c r="B29" i="11539"/>
  <c r="B28" i="11539"/>
  <c r="B27" i="11539"/>
  <c r="B26" i="11539"/>
  <c r="B25" i="11539"/>
  <c r="B24" i="11539"/>
  <c r="B23" i="11539"/>
  <c r="B22" i="11539"/>
  <c r="G32" i="11539"/>
  <c r="E32" i="11539"/>
  <c r="C32" i="11539"/>
  <c r="B20" i="11539"/>
  <c r="B19" i="11539"/>
  <c r="B18" i="11539"/>
  <c r="B17" i="11539"/>
  <c r="B16" i="11539"/>
  <c r="B15" i="11539"/>
  <c r="B14" i="11539"/>
  <c r="H13" i="11539"/>
  <c r="G13" i="11539"/>
  <c r="F13" i="11539"/>
  <c r="F33" i="11539"/>
  <c r="E13" i="11539"/>
  <c r="E33" i="11539"/>
  <c r="D13" i="11539"/>
  <c r="C13" i="11539"/>
  <c r="B12" i="11539"/>
  <c r="B11" i="11539"/>
  <c r="B10" i="11539"/>
  <c r="B9" i="11539"/>
  <c r="B8" i="11539"/>
  <c r="H21" i="11538"/>
  <c r="G21" i="11538"/>
  <c r="G32" i="11538"/>
  <c r="F21" i="11538"/>
  <c r="E21" i="11538"/>
  <c r="E32" i="11538"/>
  <c r="D21" i="11538"/>
  <c r="D32" i="11538"/>
  <c r="B21" i="11538"/>
  <c r="F32" i="11538"/>
  <c r="B31" i="11538"/>
  <c r="B30" i="11538"/>
  <c r="B29" i="11538"/>
  <c r="B28" i="11538"/>
  <c r="B27" i="11538"/>
  <c r="B26" i="11538"/>
  <c r="B25" i="11538"/>
  <c r="B24" i="11538"/>
  <c r="B23" i="11538"/>
  <c r="B22" i="11538"/>
  <c r="H32" i="11538"/>
  <c r="B20" i="11538"/>
  <c r="B19" i="11538"/>
  <c r="B18" i="11538"/>
  <c r="B17" i="11538"/>
  <c r="B16" i="11538"/>
  <c r="B15" i="11538"/>
  <c r="B14" i="11538"/>
  <c r="B32" i="11538"/>
  <c r="H13" i="11538"/>
  <c r="H33" i="11538"/>
  <c r="G13" i="11538"/>
  <c r="G33" i="11538"/>
  <c r="F13" i="11538"/>
  <c r="E13" i="11538"/>
  <c r="E33" i="11538"/>
  <c r="D13" i="11538"/>
  <c r="D33" i="11538"/>
  <c r="C13" i="11538"/>
  <c r="C33" i="11538"/>
  <c r="B12" i="11538"/>
  <c r="B11" i="11538"/>
  <c r="B10" i="11538"/>
  <c r="B9" i="11538"/>
  <c r="B8" i="11538"/>
  <c r="B13" i="11538"/>
  <c r="H32" i="11537"/>
  <c r="H21" i="11537"/>
  <c r="G21" i="11537"/>
  <c r="G32" i="11537"/>
  <c r="G33" i="11537"/>
  <c r="F21" i="11537"/>
  <c r="F32" i="11537"/>
  <c r="E21" i="11537"/>
  <c r="E32" i="11537"/>
  <c r="D21" i="11537"/>
  <c r="D32" i="11537"/>
  <c r="D33" i="11537"/>
  <c r="C21" i="11537"/>
  <c r="C32" i="11537"/>
  <c r="C33" i="11537"/>
  <c r="B31" i="11537"/>
  <c r="B30" i="11537"/>
  <c r="B29" i="11537"/>
  <c r="B28" i="11537"/>
  <c r="B27" i="11537"/>
  <c r="B26" i="11537"/>
  <c r="B25" i="11537"/>
  <c r="B24" i="11537"/>
  <c r="B23" i="11537"/>
  <c r="B22" i="11537"/>
  <c r="B20" i="11537"/>
  <c r="B32" i="11537"/>
  <c r="B19" i="11537"/>
  <c r="B18" i="11537"/>
  <c r="B17" i="11537"/>
  <c r="B16" i="11537"/>
  <c r="B15" i="11537"/>
  <c r="B14" i="11537"/>
  <c r="H13" i="11537"/>
  <c r="H33" i="11537"/>
  <c r="G13" i="11537"/>
  <c r="F13" i="11537"/>
  <c r="E13" i="11537"/>
  <c r="E33" i="11537"/>
  <c r="D13" i="11537"/>
  <c r="C13" i="11537"/>
  <c r="B12" i="11537"/>
  <c r="B11" i="11537"/>
  <c r="B13" i="11537"/>
  <c r="B10" i="11537"/>
  <c r="B9" i="11537"/>
  <c r="B8" i="11537"/>
  <c r="H21" i="11536"/>
  <c r="H32" i="11536"/>
  <c r="G21" i="11536"/>
  <c r="G32" i="11536"/>
  <c r="F21" i="11536"/>
  <c r="F32" i="11536"/>
  <c r="E21" i="11536"/>
  <c r="E32" i="11536"/>
  <c r="D21" i="11536"/>
  <c r="D32" i="11536"/>
  <c r="C21" i="11536"/>
  <c r="C32" i="11536"/>
  <c r="B31" i="11536"/>
  <c r="B30" i="11536"/>
  <c r="B29" i="11536"/>
  <c r="B28" i="11536"/>
  <c r="B27" i="11536"/>
  <c r="B26" i="11536"/>
  <c r="B25" i="11536"/>
  <c r="B24" i="11536"/>
  <c r="B23" i="11536"/>
  <c r="B22" i="11536"/>
  <c r="B20" i="11536"/>
  <c r="B19" i="11536"/>
  <c r="B18" i="11536"/>
  <c r="B17" i="11536"/>
  <c r="B16" i="11536"/>
  <c r="B15" i="11536"/>
  <c r="B14" i="11536"/>
  <c r="H13" i="11536"/>
  <c r="G13" i="11536"/>
  <c r="F13" i="11536"/>
  <c r="E13" i="11536"/>
  <c r="E33" i="11536"/>
  <c r="D13" i="11536"/>
  <c r="C13" i="11536"/>
  <c r="C33" i="11536"/>
  <c r="B12" i="11536"/>
  <c r="B11" i="11536"/>
  <c r="B10" i="11536"/>
  <c r="B9" i="11536"/>
  <c r="B8" i="11536"/>
  <c r="H32" i="11535"/>
  <c r="G32" i="11535"/>
  <c r="F32" i="11535"/>
  <c r="E32" i="11535"/>
  <c r="D32" i="11535"/>
  <c r="C32" i="11535"/>
  <c r="B31" i="11535"/>
  <c r="B30" i="11535"/>
  <c r="B29" i="11535"/>
  <c r="B28" i="11535"/>
  <c r="B27" i="11535"/>
  <c r="B26" i="11535"/>
  <c r="B25" i="11535"/>
  <c r="B24" i="11535"/>
  <c r="B23" i="11535"/>
  <c r="B22" i="11535"/>
  <c r="B21" i="11535"/>
  <c r="B20" i="11535"/>
  <c r="B19" i="11535"/>
  <c r="B18" i="11535"/>
  <c r="B17" i="11535"/>
  <c r="B16" i="11535"/>
  <c r="B32" i="11535"/>
  <c r="B15" i="11535"/>
  <c r="B14" i="11535"/>
  <c r="H13" i="11535"/>
  <c r="H33" i="11535"/>
  <c r="G13" i="11535"/>
  <c r="G33" i="11535"/>
  <c r="F13" i="11535"/>
  <c r="F33" i="11535"/>
  <c r="E13" i="11535"/>
  <c r="E33" i="11535"/>
  <c r="D13" i="11535"/>
  <c r="C13" i="11535"/>
  <c r="B12" i="11535"/>
  <c r="B11" i="11535"/>
  <c r="B10" i="11535"/>
  <c r="B9" i="11535"/>
  <c r="B8" i="11535"/>
  <c r="B32" i="11534"/>
  <c r="B31" i="11534"/>
  <c r="B30" i="11534"/>
  <c r="B29" i="11534"/>
  <c r="B28" i="11534"/>
  <c r="B27" i="11534"/>
  <c r="B26" i="11534"/>
  <c r="B25" i="11534"/>
  <c r="B24" i="11534"/>
  <c r="B23" i="11534"/>
  <c r="H33" i="11534"/>
  <c r="G33" i="11534"/>
  <c r="F33" i="11534"/>
  <c r="E33" i="11534"/>
  <c r="D33" i="11534"/>
  <c r="C33" i="11534"/>
  <c r="B22" i="11534"/>
  <c r="B21" i="11534"/>
  <c r="B20" i="11534"/>
  <c r="B19" i="11534"/>
  <c r="B18" i="11534"/>
  <c r="B17" i="11534"/>
  <c r="B16" i="11534"/>
  <c r="B15" i="11534"/>
  <c r="H13" i="11534"/>
  <c r="H35" i="11534"/>
  <c r="G13" i="11534"/>
  <c r="G35" i="11534"/>
  <c r="F13" i="11534"/>
  <c r="F35" i="11534"/>
  <c r="E13" i="11534"/>
  <c r="E35" i="11534"/>
  <c r="D13" i="11534"/>
  <c r="D35" i="11534"/>
  <c r="C13" i="11534"/>
  <c r="C35" i="11534"/>
  <c r="B12" i="11534"/>
  <c r="B11" i="11534"/>
  <c r="B10" i="11534"/>
  <c r="B9" i="11534"/>
  <c r="B13" i="11534"/>
  <c r="B35" i="11534"/>
  <c r="B8" i="11534"/>
  <c r="H22" i="11533"/>
  <c r="G22" i="11533"/>
  <c r="F22" i="11533"/>
  <c r="F33" i="11533"/>
  <c r="F35" i="11533"/>
  <c r="E22" i="11533"/>
  <c r="D22" i="11533"/>
  <c r="B22" i="11533"/>
  <c r="C22" i="11533"/>
  <c r="B8" i="11533"/>
  <c r="B13" i="11533"/>
  <c r="B9" i="11533"/>
  <c r="B10" i="11533"/>
  <c r="B11" i="11533"/>
  <c r="B12" i="11533"/>
  <c r="C13" i="11533"/>
  <c r="C35" i="11533"/>
  <c r="D13" i="11533"/>
  <c r="E13" i="11533"/>
  <c r="E35" i="11533"/>
  <c r="F13" i="11533"/>
  <c r="G13" i="11533"/>
  <c r="G35" i="11533"/>
  <c r="H13" i="11533"/>
  <c r="B15" i="11533"/>
  <c r="B16" i="11533"/>
  <c r="B17" i="11533"/>
  <c r="B18" i="11533"/>
  <c r="B19" i="11533"/>
  <c r="B20" i="11533"/>
  <c r="B21" i="11533"/>
  <c r="B23" i="11533"/>
  <c r="B24" i="11533"/>
  <c r="B25" i="11533"/>
  <c r="B26" i="11533"/>
  <c r="B27" i="11533"/>
  <c r="B28" i="11533"/>
  <c r="B29" i="11533"/>
  <c r="B30" i="11533"/>
  <c r="B31" i="11533"/>
  <c r="B32" i="11533"/>
  <c r="C33" i="11533"/>
  <c r="D33" i="11533"/>
  <c r="D35" i="11533"/>
  <c r="E33" i="11533"/>
  <c r="G33" i="11533"/>
  <c r="H33" i="11533"/>
  <c r="H35" i="11533"/>
  <c r="C22" i="11532"/>
  <c r="B22" i="11532"/>
  <c r="H22" i="11532"/>
  <c r="H33" i="11532"/>
  <c r="G22" i="11532"/>
  <c r="F22" i="11532"/>
  <c r="F33" i="11532"/>
  <c r="E22" i="11532"/>
  <c r="E33" i="11532"/>
  <c r="D22" i="11532"/>
  <c r="D33" i="11532"/>
  <c r="B8" i="11532"/>
  <c r="B13" i="11532"/>
  <c r="B35" i="11532"/>
  <c r="B9" i="11532"/>
  <c r="B10" i="11532"/>
  <c r="B11" i="11532"/>
  <c r="B12" i="11532"/>
  <c r="C13" i="11532"/>
  <c r="C35" i="11532"/>
  <c r="D13" i="11532"/>
  <c r="D35" i="11532"/>
  <c r="E13" i="11532"/>
  <c r="E35" i="11532"/>
  <c r="F13" i="11532"/>
  <c r="F35" i="11532"/>
  <c r="G13" i="11532"/>
  <c r="G35" i="11532"/>
  <c r="H13" i="11532"/>
  <c r="H35" i="11532"/>
  <c r="B15" i="11532"/>
  <c r="B33" i="11532"/>
  <c r="B16" i="11532"/>
  <c r="B17" i="11532"/>
  <c r="B18" i="11532"/>
  <c r="B19" i="11532"/>
  <c r="B20" i="11532"/>
  <c r="B21" i="11532"/>
  <c r="B23" i="11532"/>
  <c r="B24" i="11532"/>
  <c r="B25" i="11532"/>
  <c r="B26" i="11532"/>
  <c r="B27" i="11532"/>
  <c r="B28" i="11532"/>
  <c r="B29" i="11532"/>
  <c r="B30" i="11532"/>
  <c r="B31" i="11532"/>
  <c r="B32" i="11532"/>
  <c r="C33" i="11532"/>
  <c r="G33" i="11532"/>
  <c r="B8" i="11531"/>
  <c r="B13" i="11531"/>
  <c r="B35" i="11531"/>
  <c r="B9" i="11531"/>
  <c r="B10" i="11531"/>
  <c r="B11" i="11531"/>
  <c r="B12" i="11531"/>
  <c r="C13" i="11531"/>
  <c r="C35" i="11531"/>
  <c r="D13" i="11531"/>
  <c r="E13" i="11531"/>
  <c r="F13" i="11531"/>
  <c r="G13" i="11531"/>
  <c r="G35" i="11531"/>
  <c r="H13" i="11531"/>
  <c r="B15" i="11531"/>
  <c r="B16" i="11531"/>
  <c r="B17" i="11531"/>
  <c r="B18" i="11531"/>
  <c r="B19" i="11531"/>
  <c r="B33" i="11531"/>
  <c r="B20" i="11531"/>
  <c r="B21" i="11531"/>
  <c r="B22" i="11531"/>
  <c r="B23" i="11531"/>
  <c r="B24" i="11531"/>
  <c r="B25" i="11531"/>
  <c r="B26" i="11531"/>
  <c r="B27" i="11531"/>
  <c r="B28" i="11531"/>
  <c r="B29" i="11531"/>
  <c r="B30" i="11531"/>
  <c r="B31" i="11531"/>
  <c r="B32" i="11531"/>
  <c r="C33" i="11531"/>
  <c r="D33" i="11531"/>
  <c r="D35" i="11531"/>
  <c r="E33" i="11531"/>
  <c r="E35" i="11531"/>
  <c r="F33" i="11531"/>
  <c r="G33" i="11531"/>
  <c r="H33" i="11531"/>
  <c r="H35" i="11531"/>
  <c r="F35" i="11531"/>
  <c r="H22" i="11530"/>
  <c r="G22" i="11530"/>
  <c r="F22" i="11530"/>
  <c r="F33" i="11530"/>
  <c r="F35" i="11530"/>
  <c r="E22" i="11530"/>
  <c r="D22" i="11530"/>
  <c r="B22" i="11530"/>
  <c r="C22" i="11530"/>
  <c r="B8" i="11530"/>
  <c r="B13" i="11530"/>
  <c r="B9" i="11530"/>
  <c r="B10" i="11530"/>
  <c r="B11" i="11530"/>
  <c r="B12" i="11530"/>
  <c r="C13" i="11530"/>
  <c r="C35" i="11530"/>
  <c r="D13" i="11530"/>
  <c r="E13" i="11530"/>
  <c r="F13" i="11530"/>
  <c r="G13" i="11530"/>
  <c r="G35" i="11530"/>
  <c r="H13" i="11530"/>
  <c r="B15" i="11530"/>
  <c r="B33" i="11530"/>
  <c r="B16" i="11530"/>
  <c r="B17" i="11530"/>
  <c r="B18" i="11530"/>
  <c r="B19" i="11530"/>
  <c r="B20" i="11530"/>
  <c r="B21" i="11530"/>
  <c r="B23" i="11530"/>
  <c r="B24" i="11530"/>
  <c r="B25" i="11530"/>
  <c r="B26" i="11530"/>
  <c r="B27" i="11530"/>
  <c r="B28" i="11530"/>
  <c r="B29" i="11530"/>
  <c r="B30" i="11530"/>
  <c r="B31" i="11530"/>
  <c r="B32" i="11530"/>
  <c r="C33" i="11530"/>
  <c r="D33" i="11530"/>
  <c r="D35" i="11530"/>
  <c r="E33" i="11530"/>
  <c r="E35" i="11530"/>
  <c r="G33" i="11530"/>
  <c r="H33" i="11530"/>
  <c r="H35" i="11530"/>
  <c r="B32" i="11529"/>
  <c r="B31" i="11529"/>
  <c r="B30" i="11529"/>
  <c r="B29" i="11529"/>
  <c r="B28" i="11529"/>
  <c r="B27" i="11529"/>
  <c r="B26" i="11529"/>
  <c r="B25" i="11529"/>
  <c r="B24" i="11529"/>
  <c r="B23" i="11529"/>
  <c r="B22" i="11529"/>
  <c r="B21" i="11529"/>
  <c r="B20" i="11529"/>
  <c r="B19" i="11529"/>
  <c r="B18" i="11529"/>
  <c r="B17" i="11529"/>
  <c r="B16" i="11529"/>
  <c r="B33" i="11529"/>
  <c r="B15" i="11529"/>
  <c r="B9" i="11529"/>
  <c r="B13" i="11529"/>
  <c r="B35" i="11529"/>
  <c r="B9" i="11525"/>
  <c r="B9" i="11527"/>
  <c r="B8" i="11529"/>
  <c r="B10" i="11529"/>
  <c r="B11" i="11529"/>
  <c r="B12" i="11529"/>
  <c r="C13" i="11529"/>
  <c r="C35" i="11529"/>
  <c r="D13" i="11529"/>
  <c r="D35" i="11529"/>
  <c r="E13" i="11529"/>
  <c r="F13" i="11529"/>
  <c r="G13" i="11529"/>
  <c r="G35" i="11529"/>
  <c r="H13" i="11529"/>
  <c r="C33" i="11529"/>
  <c r="D33" i="11529"/>
  <c r="E33" i="11529"/>
  <c r="E35" i="11529"/>
  <c r="F33" i="11529"/>
  <c r="G33" i="11529"/>
  <c r="H33" i="11529"/>
  <c r="H35" i="11529"/>
  <c r="F35" i="11529"/>
  <c r="B8" i="11527"/>
  <c r="B10" i="11527"/>
  <c r="B13" i="11527"/>
  <c r="B11" i="11527"/>
  <c r="B12" i="11527"/>
  <c r="C13" i="11527"/>
  <c r="D13" i="11527"/>
  <c r="D35" i="11527"/>
  <c r="E13" i="11527"/>
  <c r="F13" i="11527"/>
  <c r="F35" i="11527"/>
  <c r="G13" i="11527"/>
  <c r="H13" i="11527"/>
  <c r="H35" i="11527"/>
  <c r="B15" i="11527"/>
  <c r="B16" i="11527"/>
  <c r="B17" i="11527"/>
  <c r="B18" i="11527"/>
  <c r="B19" i="11527"/>
  <c r="B20" i="11527"/>
  <c r="B21" i="11527"/>
  <c r="C22" i="11527"/>
  <c r="B22" i="11527"/>
  <c r="D22" i="11527"/>
  <c r="E22" i="11527"/>
  <c r="E33" i="11527"/>
  <c r="E35" i="11527"/>
  <c r="F22" i="11527"/>
  <c r="G22" i="11527"/>
  <c r="G33" i="11527"/>
  <c r="G35" i="11527"/>
  <c r="H22" i="11527"/>
  <c r="B23" i="11527"/>
  <c r="B24" i="11527"/>
  <c r="B25" i="11527"/>
  <c r="B26" i="11527"/>
  <c r="B27" i="11527"/>
  <c r="B28" i="11527"/>
  <c r="B29" i="11527"/>
  <c r="B30" i="11527"/>
  <c r="B31" i="11527"/>
  <c r="B32" i="11527"/>
  <c r="D33" i="11527"/>
  <c r="F33" i="11527"/>
  <c r="H33" i="11527"/>
  <c r="A36" i="11527"/>
  <c r="H13" i="11525"/>
  <c r="G13" i="11525"/>
  <c r="F13" i="11525"/>
  <c r="F35" i="11525"/>
  <c r="E13" i="11525"/>
  <c r="E35" i="11525"/>
  <c r="D13" i="11525"/>
  <c r="C13" i="11525"/>
  <c r="H33" i="11525"/>
  <c r="H35" i="11525"/>
  <c r="G33" i="11525"/>
  <c r="G35" i="11525"/>
  <c r="F33" i="11525"/>
  <c r="E33" i="11525"/>
  <c r="D33" i="11525"/>
  <c r="D35" i="11525"/>
  <c r="C33" i="11525"/>
  <c r="C35" i="11525"/>
  <c r="B33" i="11525"/>
  <c r="B12" i="11525"/>
  <c r="B11" i="11525"/>
  <c r="B10" i="11525"/>
  <c r="B8" i="11525"/>
  <c r="B13" i="11525"/>
  <c r="B35" i="11525"/>
  <c r="H33" i="95"/>
  <c r="H13" i="95"/>
  <c r="H35" i="95"/>
  <c r="G33" i="95"/>
  <c r="G35" i="95"/>
  <c r="G13" i="95"/>
  <c r="F33" i="95"/>
  <c r="F35" i="95"/>
  <c r="F13" i="95"/>
  <c r="E33" i="95"/>
  <c r="E13" i="95"/>
  <c r="E35" i="95"/>
  <c r="D33" i="95"/>
  <c r="D35" i="95"/>
  <c r="D13" i="95"/>
  <c r="B13" i="95"/>
  <c r="C33" i="95"/>
  <c r="B33" i="95"/>
  <c r="C13" i="95"/>
  <c r="C35" i="95"/>
  <c r="B32" i="95"/>
  <c r="B31" i="95"/>
  <c r="B29" i="95"/>
  <c r="B28" i="95"/>
  <c r="B26" i="95"/>
  <c r="B22" i="95"/>
  <c r="B21" i="95"/>
  <c r="B19" i="95"/>
  <c r="B18" i="95"/>
  <c r="B15" i="95"/>
  <c r="B12" i="95"/>
  <c r="B11" i="95"/>
  <c r="B10" i="95"/>
  <c r="B9" i="95"/>
  <c r="H33" i="11521"/>
  <c r="H35" i="11521"/>
  <c r="H13" i="11521"/>
  <c r="G33" i="11521"/>
  <c r="G35" i="11521"/>
  <c r="G13" i="11521"/>
  <c r="F33" i="11521"/>
  <c r="F13" i="11521"/>
  <c r="F35" i="11521"/>
  <c r="E33" i="11521"/>
  <c r="E35" i="11521"/>
  <c r="E13" i="11521"/>
  <c r="D33" i="11521"/>
  <c r="D35" i="11521"/>
  <c r="D13" i="11521"/>
  <c r="C33" i="11521"/>
  <c r="C35" i="11521"/>
  <c r="C13" i="11521"/>
  <c r="B13" i="11521"/>
  <c r="B32" i="11521"/>
  <c r="B31" i="11521"/>
  <c r="B29" i="11521"/>
  <c r="B28" i="11521"/>
  <c r="B26" i="11521"/>
  <c r="B22" i="11521"/>
  <c r="B21" i="11521"/>
  <c r="B19" i="11521"/>
  <c r="B18" i="11521"/>
  <c r="B15" i="11521"/>
  <c r="B12" i="11521"/>
  <c r="B11" i="11521"/>
  <c r="B10" i="11521"/>
  <c r="B9" i="11521"/>
  <c r="H33" i="2818"/>
  <c r="H35" i="2818"/>
  <c r="H13" i="2818"/>
  <c r="B13" i="2818"/>
  <c r="G33" i="2818"/>
  <c r="G35" i="2818"/>
  <c r="G13" i="2818"/>
  <c r="F33" i="2818"/>
  <c r="F35" i="2818"/>
  <c r="F13" i="2818"/>
  <c r="E33" i="2818"/>
  <c r="E13" i="2818"/>
  <c r="E35" i="2818"/>
  <c r="D33" i="2818"/>
  <c r="D13" i="2818"/>
  <c r="C33" i="2818"/>
  <c r="C35" i="2818"/>
  <c r="B35" i="2818"/>
  <c r="C13" i="2818"/>
  <c r="B32" i="2818"/>
  <c r="B31" i="2818"/>
  <c r="B29" i="2818"/>
  <c r="B28" i="2818"/>
  <c r="B26" i="2818"/>
  <c r="B22" i="2818"/>
  <c r="B21" i="2818"/>
  <c r="B19" i="2818"/>
  <c r="B18" i="2818"/>
  <c r="B15" i="2818"/>
  <c r="B12" i="2818"/>
  <c r="B11" i="2818"/>
  <c r="B10" i="2818"/>
  <c r="B9" i="2818"/>
  <c r="H33" i="2304"/>
  <c r="H13" i="2304"/>
  <c r="H35" i="2304"/>
  <c r="G33" i="2304"/>
  <c r="G35" i="2304"/>
  <c r="G13" i="2304"/>
  <c r="F33" i="2304"/>
  <c r="F35" i="2304"/>
  <c r="F13" i="2304"/>
  <c r="E33" i="2304"/>
  <c r="E13" i="2304"/>
  <c r="E35" i="2304"/>
  <c r="D33" i="2304"/>
  <c r="B33" i="2304"/>
  <c r="D13" i="2304"/>
  <c r="D35" i="2304"/>
  <c r="C33" i="2304"/>
  <c r="C35" i="2304"/>
  <c r="C13" i="2304"/>
  <c r="B32" i="2304"/>
  <c r="B31" i="2304"/>
  <c r="B29" i="2304"/>
  <c r="B28" i="2304"/>
  <c r="B26" i="2304"/>
  <c r="B22" i="2304"/>
  <c r="B21" i="2304"/>
  <c r="B19" i="2304"/>
  <c r="B18" i="2304"/>
  <c r="B15" i="2304"/>
  <c r="B12" i="2304"/>
  <c r="B11" i="2304"/>
  <c r="B10" i="2304"/>
  <c r="B9" i="2304"/>
  <c r="H33" i="8194"/>
  <c r="H35" i="8194"/>
  <c r="H13" i="8194"/>
  <c r="G33" i="8194"/>
  <c r="G35" i="8194"/>
  <c r="G13" i="8194"/>
  <c r="F33" i="8194"/>
  <c r="F13" i="8194"/>
  <c r="F35" i="8194"/>
  <c r="E33" i="8194"/>
  <c r="E35" i="8194"/>
  <c r="E13" i="8194"/>
  <c r="D33" i="8194"/>
  <c r="D35" i="8194"/>
  <c r="D13" i="8194"/>
  <c r="C33" i="8194"/>
  <c r="B33" i="8194"/>
  <c r="C13" i="8194"/>
  <c r="C35" i="8194"/>
  <c r="B32" i="8194"/>
  <c r="B31" i="8194"/>
  <c r="B29" i="8194"/>
  <c r="B28" i="8194"/>
  <c r="B26" i="8194"/>
  <c r="B22" i="8194"/>
  <c r="B21" i="8194"/>
  <c r="B19" i="8194"/>
  <c r="B18" i="8194"/>
  <c r="B15" i="8194"/>
  <c r="B13" i="8194"/>
  <c r="B12" i="8194"/>
  <c r="B11" i="8194"/>
  <c r="B10" i="8194"/>
  <c r="B9" i="8194"/>
  <c r="H22" i="265"/>
  <c r="G22" i="265"/>
  <c r="F22" i="265"/>
  <c r="E22" i="265"/>
  <c r="D22" i="265"/>
  <c r="C22" i="265"/>
  <c r="B22" i="265"/>
  <c r="H33" i="265"/>
  <c r="H35" i="265"/>
  <c r="H13" i="265"/>
  <c r="G33" i="265"/>
  <c r="G35" i="265"/>
  <c r="G13" i="265"/>
  <c r="F33" i="265"/>
  <c r="F35" i="265"/>
  <c r="F13" i="265"/>
  <c r="E33" i="265"/>
  <c r="E35" i="265"/>
  <c r="E13" i="265"/>
  <c r="D33" i="265"/>
  <c r="D13" i="265"/>
  <c r="B13" i="265"/>
  <c r="C33" i="265"/>
  <c r="B33" i="265"/>
  <c r="C13" i="265"/>
  <c r="C35" i="265"/>
  <c r="B32" i="265"/>
  <c r="B31" i="265"/>
  <c r="B29" i="265"/>
  <c r="B28" i="265"/>
  <c r="B26" i="265"/>
  <c r="B21" i="265"/>
  <c r="B19" i="265"/>
  <c r="B18" i="265"/>
  <c r="B15" i="265"/>
  <c r="B12" i="265"/>
  <c r="B11" i="265"/>
  <c r="B10" i="265"/>
  <c r="B9" i="265"/>
  <c r="B22" i="2612"/>
  <c r="H22" i="2612"/>
  <c r="G22" i="2612"/>
  <c r="F22" i="2612"/>
  <c r="E22" i="2612"/>
  <c r="D22" i="2612"/>
  <c r="C22" i="2612"/>
  <c r="H33" i="2612"/>
  <c r="H35" i="2612"/>
  <c r="H13" i="2612"/>
  <c r="G33" i="2612"/>
  <c r="G35" i="2612"/>
  <c r="G13" i="2612"/>
  <c r="F33" i="2612"/>
  <c r="F35" i="2612"/>
  <c r="F13" i="2612"/>
  <c r="E33" i="2612"/>
  <c r="E35" i="2612"/>
  <c r="E13" i="2612"/>
  <c r="D33" i="2612"/>
  <c r="D35" i="2612"/>
  <c r="B35" i="2612"/>
  <c r="D13" i="2612"/>
  <c r="B13" i="2612"/>
  <c r="C33" i="2612"/>
  <c r="B33" i="2612"/>
  <c r="C13" i="2612"/>
  <c r="C35" i="2612"/>
  <c r="B32" i="2612"/>
  <c r="B31" i="2612"/>
  <c r="B29" i="2612"/>
  <c r="B28" i="2612"/>
  <c r="B26" i="2612"/>
  <c r="B21" i="2612"/>
  <c r="B19" i="2612"/>
  <c r="B18" i="2612"/>
  <c r="B15" i="2612"/>
  <c r="B12" i="2612"/>
  <c r="B11" i="2612"/>
  <c r="B10" i="2612"/>
  <c r="B9" i="2612"/>
  <c r="B22" i="4768"/>
  <c r="H33" i="4768"/>
  <c r="H35" i="4768"/>
  <c r="H13" i="4768"/>
  <c r="G33" i="4768"/>
  <c r="G35" i="4768"/>
  <c r="G13" i="4768"/>
  <c r="F33" i="4768"/>
  <c r="F13" i="4768"/>
  <c r="F35" i="4768"/>
  <c r="E33" i="4768"/>
  <c r="E13" i="4768"/>
  <c r="E35" i="4768"/>
  <c r="D33" i="4768"/>
  <c r="D35" i="4768"/>
  <c r="D13" i="4768"/>
  <c r="C33" i="4768"/>
  <c r="C35" i="4768"/>
  <c r="B35" i="4768"/>
  <c r="C13" i="4768"/>
  <c r="B32" i="4768"/>
  <c r="B31" i="4768"/>
  <c r="B29" i="4768"/>
  <c r="B28" i="4768"/>
  <c r="B26" i="4768"/>
  <c r="B21" i="4768"/>
  <c r="B19" i="4768"/>
  <c r="B18" i="4768"/>
  <c r="B15" i="4768"/>
  <c r="B12" i="4768"/>
  <c r="B11" i="4768"/>
  <c r="B10" i="4768"/>
  <c r="B9" i="4768"/>
  <c r="B22" i="2616"/>
  <c r="H33" i="2616"/>
  <c r="H35" i="2616"/>
  <c r="H13" i="2616"/>
  <c r="G33" i="2616"/>
  <c r="G35" i="2616"/>
  <c r="G13" i="2616"/>
  <c r="F33" i="2616"/>
  <c r="F13" i="2616"/>
  <c r="F35" i="2616"/>
  <c r="E33" i="2616"/>
  <c r="E35" i="2616"/>
  <c r="E13" i="2616"/>
  <c r="D33" i="2616"/>
  <c r="D35" i="2616"/>
  <c r="D13" i="2616"/>
  <c r="B13" i="2616"/>
  <c r="C33" i="2616"/>
  <c r="B33" i="2616"/>
  <c r="C13" i="2616"/>
  <c r="B32" i="2616"/>
  <c r="B31" i="2616"/>
  <c r="B29" i="2616"/>
  <c r="B28" i="2616"/>
  <c r="B26" i="2616"/>
  <c r="B21" i="2616"/>
  <c r="B19" i="2616"/>
  <c r="B18" i="2616"/>
  <c r="B15" i="2616"/>
  <c r="B12" i="2616"/>
  <c r="B11" i="2616"/>
  <c r="B10" i="2616"/>
  <c r="B9" i="2616"/>
  <c r="D35" i="2818"/>
  <c r="B13" i="2304"/>
  <c r="B33" i="11534"/>
  <c r="B21" i="11537"/>
  <c r="F33" i="11538"/>
  <c r="B33" i="11527"/>
  <c r="B35" i="11527"/>
  <c r="B35" i="8194"/>
  <c r="B35" i="2304"/>
  <c r="B35" i="11521"/>
  <c r="F33" i="11537"/>
  <c r="B35" i="95"/>
  <c r="B35" i="11530"/>
  <c r="B33" i="11533"/>
  <c r="B35" i="11533"/>
  <c r="C33" i="11527"/>
  <c r="C35" i="11527"/>
  <c r="C35" i="2616"/>
  <c r="B35" i="2616"/>
  <c r="B33" i="2818"/>
  <c r="B33" i="11521"/>
  <c r="B33" i="4768"/>
  <c r="B13" i="4768"/>
  <c r="D35" i="265"/>
  <c r="B35" i="265"/>
  <c r="C32" i="11538"/>
  <c r="H33" i="11539"/>
  <c r="B13" i="11539"/>
  <c r="C33" i="11539"/>
  <c r="G33" i="11539"/>
  <c r="D33" i="11539"/>
  <c r="B21" i="11539"/>
  <c r="B32" i="11539"/>
  <c r="B33" i="11539"/>
  <c r="H33" i="11540"/>
  <c r="D33" i="11540"/>
  <c r="B33" i="11537"/>
  <c r="B13" i="11536"/>
  <c r="D33" i="11536"/>
  <c r="B33" i="11538"/>
  <c r="D33" i="11535"/>
  <c r="B13" i="11535"/>
  <c r="B33" i="11535"/>
  <c r="C33" i="11535"/>
  <c r="G33" i="11536"/>
  <c r="H33" i="11536"/>
  <c r="F33" i="11536"/>
  <c r="B21" i="11536"/>
  <c r="B32" i="11536"/>
  <c r="B33" i="11536"/>
</calcChain>
</file>

<file path=xl/sharedStrings.xml><?xml version="1.0" encoding="utf-8"?>
<sst xmlns="http://schemas.openxmlformats.org/spreadsheetml/2006/main" count="1012" uniqueCount="94">
  <si>
    <t>Schüler an öffentlichen Realschulen in Stuttgart seit 1996</t>
  </si>
  <si>
    <t>nach Klassenstufen und Stadtbezirken</t>
  </si>
  <si>
    <t>Schüler an öffentlichen Realschulen in Stuttgart am 13. Oktober 1999 nach Klassenstufen</t>
  </si>
  <si>
    <t xml:space="preserve">            und Stadtbezirken</t>
  </si>
  <si>
    <t xml:space="preserve">Stadtbezirke </t>
  </si>
  <si>
    <t xml:space="preserve">Schüler </t>
  </si>
  <si>
    <t>Davon in Klassenstufe</t>
  </si>
  <si>
    <t>mit Realschulen</t>
  </si>
  <si>
    <t>insgesamt</t>
  </si>
  <si>
    <t xml:space="preserve"> 5</t>
  </si>
  <si>
    <t>6</t>
  </si>
  <si>
    <t>7</t>
  </si>
  <si>
    <t>8</t>
  </si>
  <si>
    <t>9</t>
  </si>
  <si>
    <t>10</t>
  </si>
  <si>
    <t>Mitte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</si>
  <si>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</si>
  <si>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</si>
  <si>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</si>
  <si>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</si>
  <si>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</si>
  <si>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</si>
  <si>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</si>
  <si>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</si>
  <si>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</si>
  <si>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</si>
  <si>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</si>
  <si>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</si>
  <si>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</si>
  <si>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</si>
  <si>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</si>
  <si>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</si>
  <si>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</si>
  <si>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</si>
  <si>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</si>
  <si>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</si>
  <si>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</si>
  <si>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</si>
  <si>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</si>
  <si>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</si>
  <si>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Schüler an öffentlichen Realschulen in Stuttgart am 14. Oktober 1998 nach Klassenstufen</t>
  </si>
  <si>
    <t>Schüler an öffentlichen Realschulen in Stuttgart am 15. Oktober 1997 nach Klassenstufen</t>
  </si>
  <si>
    <t>Schüler an öffentlichen Realschulen in Stuttgart am 9. Oktober 1996 nach Klassenstufen</t>
  </si>
  <si>
    <t>Schüler an öffentlichen Realschulen in Stuttgart am 11. Oktober 2000 nach Klassenstufen</t>
  </si>
  <si>
    <t>Tabelle Nr.  2432</t>
  </si>
  <si>
    <t>Schüler an öffentlichen Realschulen in Stuttgart 2001 nach Klassenstufen</t>
  </si>
  <si>
    <t>Schüler an öffentlichen Realschulen in Stuttgart 2002 nach Klassenstufen</t>
  </si>
  <si>
    <t>Amtliche Schulstatistik, Schulverwaltungsamt</t>
  </si>
  <si>
    <t>Die Realschule baut auf der Grundschule auf und umfaßt sechs Schuljahre. Sie</t>
  </si>
  <si>
    <t>vermittelt eine erweiterte allgemeine Bildung als Grundlage einer Berufsausbildung</t>
  </si>
  <si>
    <t>oder weiterführender, insbesondere berufsbezogener schulischer Bildungsgänge</t>
  </si>
  <si>
    <t>und schließt mit einem Abschlußverfahren (Realschulabschluß) ab.</t>
  </si>
  <si>
    <t>Periodizität:</t>
  </si>
  <si>
    <t>Die Statistik wird jährlich einen Monat nach Schuljahresbeginn erstellt</t>
  </si>
  <si>
    <t>und steht ab 30.9. des Folgejahres zur Verfügung.</t>
  </si>
  <si>
    <t>Rechtsgrundlage:</t>
  </si>
  <si>
    <t>Schulgesetz für Baden-Württemberg (SchG) in der Fassung vom 1. August 1983</t>
  </si>
  <si>
    <t>Gliederungstiefe:</t>
  </si>
  <si>
    <t>Die räumliche Gliederung umfaßt die Stadtbezirke.</t>
  </si>
  <si>
    <t xml:space="preserve">Quelle: </t>
  </si>
  <si>
    <t>Erläuterungsblatt zu Tabelle Nr.  2432</t>
  </si>
  <si>
    <t>Erläuterungen:</t>
  </si>
  <si>
    <t>Nachgewiesen werden Realschulen.</t>
  </si>
  <si>
    <t>Schüler an öffentlichen Realschulen in Stuttgart 2003 nach Klassenstufen</t>
  </si>
  <si>
    <t>Schüler an öffentlichen Realschulen in Stuttgart 2004 nach Klassenstufen</t>
  </si>
  <si>
    <t>Quelle: Landeshauptstadt Stuttgart, Schulverwaltungsamt</t>
  </si>
  <si>
    <t>Schüler insgesamt</t>
  </si>
  <si>
    <t xml:space="preserve">                            </t>
  </si>
  <si>
    <t>Tabelle Nr.  2432 - Jahrbuchtabelle</t>
  </si>
  <si>
    <t>Tabelle Nr.  2432 - Jahrbuchtabelle (CD)</t>
  </si>
  <si>
    <t>8.2.10 Schüler an öffentlichen Realschulen in Stuttgart 2005 nach Klassenstufen und Lage der Schule</t>
  </si>
  <si>
    <t>8.2.10 Schüler an öffentlichen Realschulen in Stuttgart 2006 nach Klassenstufen und Stadtbezirken</t>
  </si>
  <si>
    <t>Nord</t>
  </si>
  <si>
    <t>8.2.10 Schüler an öffentlichen Realschulen in Stuttgart 2007 nach Klassenstufen und Stadtbezirken</t>
  </si>
  <si>
    <t>8.2.10 Schüler an öffentlichen Realschulen in Stuttgart 2008 nach Klassenstufen und Stadtbezirken</t>
  </si>
  <si>
    <t>8.2.10 Schüler an öffentlichen Realschulen in Stuttgart 2009 nach Klassenstufen und Stadtbezirken</t>
  </si>
  <si>
    <t>8.2.10 Schüler an öffentlichen Realschulen in Stuttgart 2010 nach Klassenstufen und Stadtbezirken</t>
  </si>
  <si>
    <t>8.2.10 Schüler an öffentlichen Realschulen in Stuttgart 2011 nach Klassenstufen und Stadtbezirken</t>
  </si>
  <si>
    <t>8.2.10 Schüler an öffentlichen Realschulen in Stuttgart 2012 nach Klassenstufen und Stadtbezirken</t>
  </si>
  <si>
    <r>
      <t>8.2.10 Schüler an öffentlichen Realschulen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2014 nach Klassenstufen und Stadtbezirken</t>
    </r>
  </si>
  <si>
    <r>
      <t>8.2.10 Schüler an öffentlichen Realschulen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2015 nach Klassenstufen und Stadtbezirken</t>
    </r>
  </si>
  <si>
    <r>
      <t>Schüler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insgesamt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</si>
  <si>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ohne Schüler in Vorbereitungsklassen</t>
    </r>
  </si>
  <si>
    <r>
      <t>8.2.10 Schüler an öffentlichen Realschulen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2013 nach Klassenstufen und Stadtbezirken</t>
    </r>
  </si>
  <si>
    <r>
      <t>8.2.10 Schüler an öffentlichen Realschulen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2016 nach Klassenstufen und Stadtbezirken</t>
    </r>
  </si>
  <si>
    <r>
      <t>8.2.10 Schüler an öffentlichen Realschulen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2017 nach Klassenstufen und Stadtbezirken</t>
    </r>
  </si>
  <si>
    <t>(GBl. S. 397), zuletzt geändert durch das Gesetz vom 19.02.2019 (GBl. S. 53).</t>
  </si>
  <si>
    <r>
      <t>8.4.2 Schüler an öffentlichen Realschulen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2018 nach Klassenstufen und Stadtbezirken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</si>
  <si>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Ohne Schüler in Vorbereitungsklassen</t>
    </r>
  </si>
  <si>
    <r>
      <t>8.4.2 Schüler an öffentlichen Realschulen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2019 nach Klassenstufen und Stadtbezirken</t>
    </r>
  </si>
  <si>
    <r>
      <t>8.4.2 Schüler an öffentlichen Realschulen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2020 nach Klassenstufen und Stadtbezirken</t>
    </r>
  </si>
  <si>
    <r>
      <t>8.4.2 Schüler an öffentlichen Realschulen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2021 nach Klassenstufen und Stadtbezirken</t>
    </r>
  </si>
  <si>
    <r>
      <t>8.4.2 Schüler an öffentlichen Realschulen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2022 nach Klassenstufen und Stadtbezirken</t>
    </r>
  </si>
  <si>
    <r>
      <t>8.4.2 Schüler an öffentlichen Realschulen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2023 nach Klassenstufen und Stadtbezirken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</si>
</sst>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______;\-\ #\ ##0______;\-______;\.______"/>
  </numFmts>
  <fonts count="16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Helv"/>
    </font>
    <font>
      <u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9">
    <xf numFmtId="0" fontId="0" fillId="0" borderId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3" fillId="0" borderId="0"/>
    <xf numFmtId="0" fontId="2" fillId="0" borderId="0"/>
    <xf numFmtId="0" fontId="1" fillId="0" borderId="0"/>
  </cellStyleXfs>
  <cellXfs count="75">
    <xf numFmtId="0" fontId="0" fillId="0" borderId="0" xfId="0" applyAlignment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/>
    <xf numFmtId="0" fontId="10" fillId="0" borderId="2" xfId="0" applyFont="1" applyBorder="1" applyAlignment="1">
      <alignment vertical="center"/>
    </xf>
    <xf numFmtId="0" fontId="10" fillId="0" borderId="0" xfId="0" quotePrefix="1" applyFont="1" applyAlignment="1">
      <alignment horizontal="centerContinuous"/>
    </xf>
    <xf numFmtId="0" fontId="10" fillId="0" borderId="0" xfId="0" applyFont="1" applyAlignment="1"/>
    <xf numFmtId="0" fontId="9" fillId="0" borderId="0" xfId="0" quotePrefix="1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164" fontId="7" fillId="0" borderId="0" xfId="0" applyNumberFormat="1" applyFont="1" applyAlignment="1"/>
    <xf numFmtId="0" fontId="10" fillId="0" borderId="0" xfId="0" applyFont="1" applyBorder="1" applyAlignment="1"/>
    <xf numFmtId="0" fontId="9" fillId="0" borderId="0" xfId="0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0" fontId="10" fillId="0" borderId="5" xfId="0" applyFont="1" applyBorder="1" applyAlignment="1"/>
    <xf numFmtId="0" fontId="10" fillId="0" borderId="6" xfId="0" quotePrefix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/>
    <xf numFmtId="0" fontId="9" fillId="0" borderId="6" xfId="0" applyFont="1" applyBorder="1" applyAlignment="1"/>
    <xf numFmtId="0" fontId="10" fillId="0" borderId="6" xfId="0" quotePrefix="1" applyFont="1" applyBorder="1" applyAlignment="1"/>
    <xf numFmtId="0" fontId="10" fillId="0" borderId="7" xfId="0" applyFont="1" applyBorder="1" applyAlignment="1"/>
    <xf numFmtId="0" fontId="10" fillId="0" borderId="8" xfId="0" quotePrefix="1" applyFont="1" applyBorder="1" applyAlignment="1"/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/>
    <xf numFmtId="0" fontId="0" fillId="0" borderId="0" xfId="0" applyFont="1" applyAlignment="1">
      <alignment horizontal="centerContinuous"/>
    </xf>
    <xf numFmtId="0" fontId="0" fillId="0" borderId="0" xfId="0" applyFont="1" applyAlignment="1"/>
    <xf numFmtId="0" fontId="0" fillId="0" borderId="0" xfId="0" applyFont="1" applyAlignment="1">
      <alignment horizontal="centerContinuous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Continuous" vertic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9" xfId="0" applyFont="1" applyBorder="1" applyAlignment="1"/>
    <xf numFmtId="0" fontId="0" fillId="0" borderId="10" xfId="0" applyFont="1" applyBorder="1" applyAlignment="1"/>
    <xf numFmtId="164" fontId="0" fillId="0" borderId="0" xfId="0" applyNumberFormat="1" applyFont="1" applyAlignment="1"/>
    <xf numFmtId="0" fontId="0" fillId="0" borderId="1" xfId="0" applyFont="1" applyBorder="1" applyAlignment="1"/>
    <xf numFmtId="0" fontId="0" fillId="0" borderId="0" xfId="0" quotePrefix="1" applyFont="1" applyAlignment="1">
      <alignment horizontal="left"/>
    </xf>
    <xf numFmtId="0" fontId="0" fillId="0" borderId="11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64" fontId="0" fillId="0" borderId="0" xfId="0" quotePrefix="1" applyNumberFormat="1" applyFont="1" applyAlignment="1">
      <alignment horizontal="right"/>
    </xf>
    <xf numFmtId="164" fontId="0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Continuous" vertical="center"/>
    </xf>
    <xf numFmtId="0" fontId="1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13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horizontal="centerContinuous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left" vertical="center"/>
    </xf>
    <xf numFmtId="164" fontId="0" fillId="0" borderId="0" xfId="0" applyNumberFormat="1" applyFont="1" applyFill="1" applyAlignment="1">
      <alignment vertical="center"/>
    </xf>
    <xf numFmtId="164" fontId="0" fillId="0" borderId="0" xfId="0" quotePrefix="1" applyNumberFormat="1" applyFont="1" applyFill="1" applyAlignment="1">
      <alignment horizontal="righ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vertical="center"/>
    </xf>
    <xf numFmtId="164" fontId="7" fillId="0" borderId="0" xfId="0" applyNumberFormat="1" applyFont="1" applyFill="1" applyAlignment="1">
      <alignment vertical="center"/>
    </xf>
    <xf numFmtId="164" fontId="7" fillId="0" borderId="0" xfId="0" applyNumberFormat="1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2" borderId="15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6" xfId="0" applyFont="1" applyBorder="1" applyAlignment="1"/>
    <xf numFmtId="0" fontId="7" fillId="0" borderId="0" xfId="0" applyFont="1" applyAlignment="1"/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</cellXfs>
  <cellStyles count="9">
    <cellStyle name="Dez 1" xfId="1"/>
    <cellStyle name="Dez 2" xfId="2"/>
    <cellStyle name="Dez 3" xfId="3"/>
    <cellStyle name="Ganz" xfId="4"/>
    <cellStyle name="Standard" xfId="0" builtinId="0"/>
    <cellStyle name="Standard 2" xfId="6"/>
    <cellStyle name="Standard 3" xfId="7"/>
    <cellStyle name="Standard 4" xfId="8"/>
    <cellStyle name="U_1 - Formatvorlage1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27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2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7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19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1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6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2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1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6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38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1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4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0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3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5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09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9"/>
  <sheetViews>
    <sheetView showGridLines="0" workbookViewId="0">
      <selection activeCell="B8" sqref="B8"/>
    </sheetView>
  </sheetViews>
  <sheetFormatPr baseColWidth="10" defaultColWidth="12" defaultRowHeight="12.75" customHeight="1" x14ac:dyDescent="0.25"/>
  <cols>
    <col min="1" max="1" width="2.85546875" style="9" customWidth="1"/>
    <col min="2" max="2" width="104.85546875" style="9" customWidth="1"/>
    <col min="3" max="9" width="12" style="9"/>
    <col min="10" max="10" width="18" style="9" customWidth="1"/>
    <col min="11" max="16384" width="12" style="9"/>
  </cols>
  <sheetData>
    <row r="1" spans="1:10" ht="12.75" customHeight="1" x14ac:dyDescent="0.25">
      <c r="A1" s="11"/>
      <c r="B1" s="12"/>
    </row>
    <row r="2" spans="1:10" ht="12.75" customHeight="1" x14ac:dyDescent="0.25">
      <c r="A2" s="13"/>
      <c r="B2" s="14" t="s">
        <v>60</v>
      </c>
    </row>
    <row r="3" spans="1:10" ht="12.75" customHeight="1" x14ac:dyDescent="0.25">
      <c r="A3" s="13"/>
      <c r="B3" s="15"/>
    </row>
    <row r="4" spans="1:10" ht="12.75" customHeight="1" x14ac:dyDescent="0.25">
      <c r="A4" s="11"/>
      <c r="B4" s="22"/>
    </row>
    <row r="5" spans="1:10" ht="12.75" customHeight="1" x14ac:dyDescent="0.25">
      <c r="A5" s="13"/>
      <c r="B5" s="16" t="s">
        <v>0</v>
      </c>
      <c r="C5" s="10"/>
      <c r="D5" s="10"/>
      <c r="E5" s="10"/>
      <c r="F5" s="10"/>
      <c r="G5" s="10"/>
      <c r="H5" s="10"/>
      <c r="I5" s="10"/>
      <c r="J5" s="10"/>
    </row>
    <row r="6" spans="1:10" ht="12.75" customHeight="1" x14ac:dyDescent="0.25">
      <c r="A6" s="13"/>
      <c r="B6" s="16" t="s">
        <v>1</v>
      </c>
    </row>
    <row r="7" spans="1:10" ht="12.75" customHeight="1" x14ac:dyDescent="0.25">
      <c r="A7" s="20"/>
      <c r="B7" s="23"/>
    </row>
    <row r="8" spans="1:10" ht="12.75" customHeight="1" x14ac:dyDescent="0.25">
      <c r="A8" s="13"/>
      <c r="B8" s="17"/>
    </row>
    <row r="9" spans="1:10" ht="12.75" customHeight="1" x14ac:dyDescent="0.25">
      <c r="A9" s="13"/>
      <c r="B9" s="18" t="s">
        <v>61</v>
      </c>
    </row>
    <row r="10" spans="1:10" ht="12.75" customHeight="1" x14ac:dyDescent="0.25">
      <c r="A10" s="13"/>
      <c r="B10" s="17"/>
    </row>
    <row r="11" spans="1:10" ht="12.75" customHeight="1" x14ac:dyDescent="0.25">
      <c r="A11" s="13"/>
      <c r="B11" s="17" t="s">
        <v>62</v>
      </c>
    </row>
    <row r="12" spans="1:10" ht="12.75" customHeight="1" x14ac:dyDescent="0.25">
      <c r="A12" s="13"/>
      <c r="B12" s="17"/>
    </row>
    <row r="13" spans="1:10" ht="12.75" customHeight="1" x14ac:dyDescent="0.25">
      <c r="A13" s="13"/>
      <c r="B13" s="17" t="s">
        <v>48</v>
      </c>
    </row>
    <row r="14" spans="1:10" ht="12.75" customHeight="1" x14ac:dyDescent="0.25">
      <c r="A14" s="13"/>
      <c r="B14" s="17" t="s">
        <v>49</v>
      </c>
    </row>
    <row r="15" spans="1:10" ht="12.75" customHeight="1" x14ac:dyDescent="0.25">
      <c r="A15" s="13"/>
      <c r="B15" s="17" t="s">
        <v>50</v>
      </c>
    </row>
    <row r="16" spans="1:10" ht="12.75" customHeight="1" x14ac:dyDescent="0.25">
      <c r="A16" s="13"/>
      <c r="B16" s="17" t="s">
        <v>51</v>
      </c>
    </row>
    <row r="17" spans="1:2" ht="12.75" customHeight="1" x14ac:dyDescent="0.25">
      <c r="A17" s="13"/>
      <c r="B17" s="17"/>
    </row>
    <row r="18" spans="1:2" ht="12.75" customHeight="1" x14ac:dyDescent="0.25">
      <c r="A18" s="11"/>
      <c r="B18" s="12"/>
    </row>
    <row r="19" spans="1:2" ht="12.75" customHeight="1" x14ac:dyDescent="0.25">
      <c r="A19" s="13"/>
      <c r="B19" s="18" t="s">
        <v>52</v>
      </c>
    </row>
    <row r="20" spans="1:2" ht="12.75" customHeight="1" x14ac:dyDescent="0.25">
      <c r="A20" s="13"/>
      <c r="B20" s="17"/>
    </row>
    <row r="21" spans="1:2" ht="12.75" customHeight="1" x14ac:dyDescent="0.25">
      <c r="A21" s="13"/>
      <c r="B21" s="17" t="s">
        <v>53</v>
      </c>
    </row>
    <row r="22" spans="1:2" ht="12.75" customHeight="1" x14ac:dyDescent="0.25">
      <c r="A22" s="13"/>
      <c r="B22" s="19" t="s">
        <v>54</v>
      </c>
    </row>
    <row r="23" spans="1:2" ht="12.75" customHeight="1" x14ac:dyDescent="0.25">
      <c r="A23" s="20"/>
      <c r="B23" s="23"/>
    </row>
    <row r="24" spans="1:2" ht="12.75" customHeight="1" x14ac:dyDescent="0.25">
      <c r="A24" s="13"/>
      <c r="B24" s="17"/>
    </row>
    <row r="25" spans="1:2" ht="12.75" customHeight="1" x14ac:dyDescent="0.25">
      <c r="A25" s="13"/>
      <c r="B25" s="18" t="s">
        <v>55</v>
      </c>
    </row>
    <row r="26" spans="1:2" ht="12.75" customHeight="1" x14ac:dyDescent="0.25">
      <c r="A26" s="13"/>
      <c r="B26" s="17"/>
    </row>
    <row r="27" spans="1:2" ht="12.75" customHeight="1" x14ac:dyDescent="0.25">
      <c r="A27" s="13"/>
      <c r="B27" s="17" t="s">
        <v>56</v>
      </c>
    </row>
    <row r="28" spans="1:2" ht="12.75" customHeight="1" x14ac:dyDescent="0.25">
      <c r="A28" s="13"/>
      <c r="B28" s="69" t="s">
        <v>86</v>
      </c>
    </row>
    <row r="29" spans="1:2" ht="12.75" customHeight="1" x14ac:dyDescent="0.25">
      <c r="A29" s="13"/>
      <c r="B29" s="17"/>
    </row>
    <row r="30" spans="1:2" ht="12.75" customHeight="1" x14ac:dyDescent="0.25">
      <c r="A30" s="11"/>
      <c r="B30" s="12"/>
    </row>
    <row r="31" spans="1:2" ht="12.75" customHeight="1" x14ac:dyDescent="0.25">
      <c r="A31" s="13"/>
      <c r="B31" s="18" t="s">
        <v>57</v>
      </c>
    </row>
    <row r="32" spans="1:2" ht="12.75" customHeight="1" x14ac:dyDescent="0.25">
      <c r="A32" s="13"/>
      <c r="B32" s="17"/>
    </row>
    <row r="33" spans="1:2" ht="12.75" customHeight="1" x14ac:dyDescent="0.25">
      <c r="A33" s="13"/>
      <c r="B33" s="19" t="s">
        <v>58</v>
      </c>
    </row>
    <row r="34" spans="1:2" ht="12.75" customHeight="1" x14ac:dyDescent="0.25">
      <c r="A34" s="20"/>
      <c r="B34" s="23"/>
    </row>
    <row r="35" spans="1:2" ht="12.75" customHeight="1" x14ac:dyDescent="0.25">
      <c r="A35" s="13"/>
      <c r="B35" s="17"/>
    </row>
    <row r="36" spans="1:2" ht="12.75" customHeight="1" x14ac:dyDescent="0.25">
      <c r="A36" s="13"/>
      <c r="B36" s="18" t="s">
        <v>59</v>
      </c>
    </row>
    <row r="37" spans="1:2" ht="12.75" customHeight="1" x14ac:dyDescent="0.25">
      <c r="A37" s="13"/>
      <c r="B37" s="17"/>
    </row>
    <row r="38" spans="1:2" ht="12.75" customHeight="1" x14ac:dyDescent="0.25">
      <c r="A38" s="13"/>
      <c r="B38" s="17" t="s">
        <v>47</v>
      </c>
    </row>
    <row r="39" spans="1:2" ht="12.75" customHeight="1" x14ac:dyDescent="0.25">
      <c r="A39" s="20"/>
      <c r="B39" s="21"/>
    </row>
  </sheetData>
  <phoneticPr fontId="6" type="noConversion"/>
  <pageMargins left="0.78740157480314998" right="0.78740157480314998" top="0.78740157480314998" bottom="0.78740157480314998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selection activeCell="F38" sqref="F38"/>
    </sheetView>
  </sheetViews>
  <sheetFormatPr baseColWidth="10" defaultColWidth="9.85546875" defaultRowHeight="12.75" customHeight="1" x14ac:dyDescent="0.2"/>
  <cols>
    <col min="1" max="1" width="22" style="25" customWidth="1"/>
    <col min="2" max="8" width="12.8554687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67" t="s">
        <v>80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66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f>SUM(C8:H8)</f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</row>
    <row r="9" spans="1:8" ht="12.75" customHeight="1" x14ac:dyDescent="0.2">
      <c r="A9" s="56" t="s">
        <v>72</v>
      </c>
      <c r="B9" s="57">
        <f>SUM(C9:H9)</f>
        <v>374</v>
      </c>
      <c r="C9" s="57">
        <v>49</v>
      </c>
      <c r="D9" s="57">
        <v>45</v>
      </c>
      <c r="E9" s="57">
        <v>69</v>
      </c>
      <c r="F9" s="57">
        <v>52</v>
      </c>
      <c r="G9" s="57">
        <v>81</v>
      </c>
      <c r="H9" s="57">
        <v>78</v>
      </c>
    </row>
    <row r="10" spans="1:8" ht="12.75" customHeight="1" x14ac:dyDescent="0.2">
      <c r="A10" s="56" t="s">
        <v>16</v>
      </c>
      <c r="B10" s="57">
        <f>SUM(C10:H10)</f>
        <v>506</v>
      </c>
      <c r="C10" s="57">
        <v>79</v>
      </c>
      <c r="D10" s="57">
        <v>94</v>
      </c>
      <c r="E10" s="57">
        <v>93</v>
      </c>
      <c r="F10" s="57">
        <v>75</v>
      </c>
      <c r="G10" s="57">
        <v>82</v>
      </c>
      <c r="H10" s="57">
        <v>83</v>
      </c>
    </row>
    <row r="11" spans="1:8" ht="12.75" customHeight="1" x14ac:dyDescent="0.2">
      <c r="A11" s="56" t="s">
        <v>17</v>
      </c>
      <c r="B11" s="57">
        <f>SUM(C11:H11)</f>
        <v>382</v>
      </c>
      <c r="C11" s="57">
        <v>0</v>
      </c>
      <c r="D11" s="57">
        <v>77</v>
      </c>
      <c r="E11" s="57">
        <v>77</v>
      </c>
      <c r="F11" s="57">
        <v>82</v>
      </c>
      <c r="G11" s="57">
        <v>65</v>
      </c>
      <c r="H11" s="57">
        <v>81</v>
      </c>
    </row>
    <row r="12" spans="1:8" ht="12.75" customHeight="1" x14ac:dyDescent="0.2">
      <c r="A12" s="56" t="s">
        <v>18</v>
      </c>
      <c r="B12" s="57">
        <f>SUM(C12:H12)</f>
        <v>664</v>
      </c>
      <c r="C12" s="57">
        <v>102</v>
      </c>
      <c r="D12" s="57">
        <v>96</v>
      </c>
      <c r="E12" s="57">
        <v>84</v>
      </c>
      <c r="F12" s="57">
        <v>95</v>
      </c>
      <c r="G12" s="57">
        <v>149</v>
      </c>
      <c r="H12" s="57">
        <v>138</v>
      </c>
    </row>
    <row r="13" spans="1:8" ht="17.100000000000001" customHeight="1" x14ac:dyDescent="0.2">
      <c r="A13" s="59" t="s">
        <v>19</v>
      </c>
      <c r="B13" s="57">
        <f t="shared" ref="B13:H13" si="0">SUM(B8:B12)</f>
        <v>1926</v>
      </c>
      <c r="C13" s="57">
        <f t="shared" si="0"/>
        <v>230</v>
      </c>
      <c r="D13" s="57">
        <f t="shared" si="0"/>
        <v>312</v>
      </c>
      <c r="E13" s="57">
        <f t="shared" si="0"/>
        <v>323</v>
      </c>
      <c r="F13" s="57">
        <f t="shared" si="0"/>
        <v>304</v>
      </c>
      <c r="G13" s="57">
        <f t="shared" si="0"/>
        <v>377</v>
      </c>
      <c r="H13" s="57">
        <f t="shared" si="0"/>
        <v>380</v>
      </c>
    </row>
    <row r="14" spans="1:8" ht="12.75" customHeight="1" x14ac:dyDescent="0.2">
      <c r="A14" s="56" t="s">
        <v>20</v>
      </c>
      <c r="B14" s="57">
        <f t="shared" ref="B14:B31" si="1">SUM(C14:H14)</f>
        <v>902</v>
      </c>
      <c r="C14" s="57">
        <v>142</v>
      </c>
      <c r="D14" s="57">
        <v>135</v>
      </c>
      <c r="E14" s="57">
        <v>143</v>
      </c>
      <c r="F14" s="57">
        <v>148</v>
      </c>
      <c r="G14" s="57">
        <v>173</v>
      </c>
      <c r="H14" s="57">
        <v>161</v>
      </c>
    </row>
    <row r="15" spans="1:8" ht="12.75" customHeight="1" x14ac:dyDescent="0.2">
      <c r="A15" s="56" t="s">
        <v>21</v>
      </c>
      <c r="B15" s="57">
        <f t="shared" si="1"/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</row>
    <row r="16" spans="1:8" ht="12.75" customHeight="1" x14ac:dyDescent="0.2">
      <c r="A16" s="56" t="s">
        <v>22</v>
      </c>
      <c r="B16" s="57">
        <f t="shared" si="1"/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23</v>
      </c>
      <c r="B17" s="57">
        <f t="shared" si="1"/>
        <v>464</v>
      </c>
      <c r="C17" s="57">
        <v>85</v>
      </c>
      <c r="D17" s="57">
        <v>76</v>
      </c>
      <c r="E17" s="57">
        <v>82</v>
      </c>
      <c r="F17" s="57">
        <v>78</v>
      </c>
      <c r="G17" s="57">
        <v>89</v>
      </c>
      <c r="H17" s="57">
        <v>54</v>
      </c>
    </row>
    <row r="18" spans="1:8" ht="12.75" customHeight="1" x14ac:dyDescent="0.2">
      <c r="A18" s="56" t="s">
        <v>24</v>
      </c>
      <c r="B18" s="57">
        <f t="shared" si="1"/>
        <v>362</v>
      </c>
      <c r="C18" s="57">
        <v>56</v>
      </c>
      <c r="D18" s="57">
        <v>77</v>
      </c>
      <c r="E18" s="57">
        <v>51</v>
      </c>
      <c r="F18" s="57">
        <v>54</v>
      </c>
      <c r="G18" s="57">
        <v>62</v>
      </c>
      <c r="H18" s="57">
        <v>62</v>
      </c>
    </row>
    <row r="19" spans="1:8" ht="12.75" customHeight="1" x14ac:dyDescent="0.2">
      <c r="A19" s="56" t="s">
        <v>25</v>
      </c>
      <c r="B19" s="57">
        <f t="shared" si="1"/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</row>
    <row r="20" spans="1:8" ht="12.75" customHeight="1" x14ac:dyDescent="0.2">
      <c r="A20" s="56" t="s">
        <v>26</v>
      </c>
      <c r="B20" s="57">
        <f t="shared" si="1"/>
        <v>301</v>
      </c>
      <c r="C20" s="57">
        <v>0</v>
      </c>
      <c r="D20" s="57">
        <v>0</v>
      </c>
      <c r="E20" s="57">
        <v>74</v>
      </c>
      <c r="F20" s="57">
        <v>68</v>
      </c>
      <c r="G20" s="57">
        <v>82</v>
      </c>
      <c r="H20" s="57">
        <v>77</v>
      </c>
    </row>
    <row r="21" spans="1:8" ht="12.75" customHeight="1" x14ac:dyDescent="0.2">
      <c r="A21" s="56" t="s">
        <v>27</v>
      </c>
      <c r="B21" s="57">
        <f t="shared" si="1"/>
        <v>861</v>
      </c>
      <c r="C21" s="57">
        <f>84+89</f>
        <v>173</v>
      </c>
      <c r="D21" s="57">
        <f>73+64</f>
        <v>137</v>
      </c>
      <c r="E21" s="57">
        <f>58+55</f>
        <v>113</v>
      </c>
      <c r="F21" s="57">
        <f>79+75</f>
        <v>154</v>
      </c>
      <c r="G21" s="57">
        <f>83+70</f>
        <v>153</v>
      </c>
      <c r="H21" s="57">
        <f>56+75</f>
        <v>131</v>
      </c>
    </row>
    <row r="22" spans="1:8" ht="12.75" customHeight="1" x14ac:dyDescent="0.2">
      <c r="A22" s="56" t="s">
        <v>28</v>
      </c>
      <c r="B22" s="57">
        <f t="shared" si="1"/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</row>
    <row r="23" spans="1:8" ht="12.75" customHeight="1" x14ac:dyDescent="0.2">
      <c r="A23" s="56" t="s">
        <v>29</v>
      </c>
      <c r="B23" s="57">
        <f t="shared" si="1"/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30</v>
      </c>
      <c r="B24" s="57">
        <f t="shared" si="1"/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31</v>
      </c>
      <c r="B25" s="57">
        <f t="shared" si="1"/>
        <v>324</v>
      </c>
      <c r="C25" s="57">
        <v>41</v>
      </c>
      <c r="D25" s="57">
        <v>41</v>
      </c>
      <c r="E25" s="57">
        <v>39</v>
      </c>
      <c r="F25" s="57">
        <v>61</v>
      </c>
      <c r="G25" s="57">
        <v>61</v>
      </c>
      <c r="H25" s="57">
        <v>81</v>
      </c>
    </row>
    <row r="26" spans="1:8" ht="12.75" customHeight="1" x14ac:dyDescent="0.2">
      <c r="A26" s="56" t="s">
        <v>32</v>
      </c>
      <c r="B26" s="57">
        <f t="shared" si="1"/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</row>
    <row r="27" spans="1:8" ht="12.75" customHeight="1" x14ac:dyDescent="0.2">
      <c r="A27" s="56" t="s">
        <v>33</v>
      </c>
      <c r="B27" s="57">
        <f t="shared" si="1"/>
        <v>624</v>
      </c>
      <c r="C27" s="57">
        <v>93</v>
      </c>
      <c r="D27" s="57">
        <v>112</v>
      </c>
      <c r="E27" s="57">
        <v>99</v>
      </c>
      <c r="F27" s="57">
        <v>112</v>
      </c>
      <c r="G27" s="57">
        <v>108</v>
      </c>
      <c r="H27" s="57">
        <v>100</v>
      </c>
    </row>
    <row r="28" spans="1:8" ht="12.75" customHeight="1" x14ac:dyDescent="0.2">
      <c r="A28" s="56" t="s">
        <v>34</v>
      </c>
      <c r="B28" s="57">
        <f t="shared" si="1"/>
        <v>650</v>
      </c>
      <c r="C28" s="57">
        <v>104</v>
      </c>
      <c r="D28" s="57">
        <v>105</v>
      </c>
      <c r="E28" s="57">
        <v>105</v>
      </c>
      <c r="F28" s="57">
        <v>121</v>
      </c>
      <c r="G28" s="57">
        <v>115</v>
      </c>
      <c r="H28" s="57">
        <v>100</v>
      </c>
    </row>
    <row r="29" spans="1:8" ht="12.75" customHeight="1" x14ac:dyDescent="0.2">
      <c r="A29" s="56" t="s">
        <v>35</v>
      </c>
      <c r="B29" s="57">
        <f t="shared" si="1"/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</row>
    <row r="30" spans="1:8" ht="12.75" customHeight="1" x14ac:dyDescent="0.2">
      <c r="A30" s="56" t="s">
        <v>36</v>
      </c>
      <c r="B30" s="57">
        <f t="shared" si="1"/>
        <v>375</v>
      </c>
      <c r="C30" s="57">
        <v>0</v>
      </c>
      <c r="D30" s="57">
        <v>72</v>
      </c>
      <c r="E30" s="57">
        <v>72</v>
      </c>
      <c r="F30" s="57">
        <v>64</v>
      </c>
      <c r="G30" s="57">
        <v>81</v>
      </c>
      <c r="H30" s="57">
        <v>86</v>
      </c>
    </row>
    <row r="31" spans="1:8" ht="12.75" customHeight="1" x14ac:dyDescent="0.2">
      <c r="A31" s="56" t="s">
        <v>37</v>
      </c>
      <c r="B31" s="57">
        <f t="shared" si="1"/>
        <v>721</v>
      </c>
      <c r="C31" s="57">
        <v>119</v>
      </c>
      <c r="D31" s="57">
        <v>114</v>
      </c>
      <c r="E31" s="57">
        <v>112</v>
      </c>
      <c r="F31" s="57">
        <v>113</v>
      </c>
      <c r="G31" s="57">
        <v>141</v>
      </c>
      <c r="H31" s="57">
        <v>122</v>
      </c>
    </row>
    <row r="32" spans="1:8" ht="17.100000000000001" customHeight="1" x14ac:dyDescent="0.2">
      <c r="A32" s="59" t="s">
        <v>38</v>
      </c>
      <c r="B32" s="57">
        <f t="shared" ref="B32:H32" si="2">SUM(B14:B31)</f>
        <v>5584</v>
      </c>
      <c r="C32" s="57">
        <f t="shared" si="2"/>
        <v>813</v>
      </c>
      <c r="D32" s="57">
        <f t="shared" si="2"/>
        <v>869</v>
      </c>
      <c r="E32" s="57">
        <f t="shared" si="2"/>
        <v>890</v>
      </c>
      <c r="F32" s="57">
        <f t="shared" si="2"/>
        <v>973</v>
      </c>
      <c r="G32" s="57">
        <f t="shared" si="2"/>
        <v>1065</v>
      </c>
      <c r="H32" s="57">
        <f t="shared" si="2"/>
        <v>974</v>
      </c>
    </row>
    <row r="33" spans="1:9" ht="17.100000000000001" customHeight="1" x14ac:dyDescent="0.2">
      <c r="A33" s="59" t="s">
        <v>39</v>
      </c>
      <c r="B33" s="61">
        <f t="shared" ref="B33:H33" si="3">+B13+B32</f>
        <v>7510</v>
      </c>
      <c r="C33" s="61">
        <f t="shared" si="3"/>
        <v>1043</v>
      </c>
      <c r="D33" s="61">
        <f t="shared" si="3"/>
        <v>1181</v>
      </c>
      <c r="E33" s="61">
        <f t="shared" si="3"/>
        <v>1213</v>
      </c>
      <c r="F33" s="61">
        <f t="shared" si="3"/>
        <v>1277</v>
      </c>
      <c r="G33" s="61">
        <f t="shared" si="3"/>
        <v>1442</v>
      </c>
      <c r="H33" s="61">
        <f t="shared" si="3"/>
        <v>1354</v>
      </c>
      <c r="I33" s="38"/>
    </row>
    <row r="34" spans="1:9" ht="12.75" customHeight="1" x14ac:dyDescent="0.2">
      <c r="A34" s="63" t="s">
        <v>67</v>
      </c>
      <c r="B34" s="27"/>
      <c r="C34" s="27"/>
      <c r="D34" s="27"/>
      <c r="E34" s="27"/>
      <c r="F34" s="27"/>
      <c r="G34" s="27"/>
      <c r="H34" s="27"/>
    </row>
    <row r="35" spans="1:9" ht="12.75" customHeight="1" x14ac:dyDescent="0.2">
      <c r="A35" s="68" t="s">
        <v>82</v>
      </c>
      <c r="B35" s="27"/>
      <c r="C35" s="27"/>
      <c r="D35" s="27"/>
      <c r="E35" s="27"/>
      <c r="F35" s="27"/>
      <c r="G35" s="27"/>
      <c r="H35" s="27"/>
    </row>
    <row r="36" spans="1:9" ht="6" customHeight="1" x14ac:dyDescent="0.2">
      <c r="A36" s="68"/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0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6" ht="10.199999999999999" x14ac:dyDescent="0.2"/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selection activeCell="F38" sqref="F38"/>
    </sheetView>
  </sheetViews>
  <sheetFormatPr baseColWidth="10" defaultColWidth="9.85546875" defaultRowHeight="12.75" customHeight="1" x14ac:dyDescent="0.2"/>
  <cols>
    <col min="1" max="1" width="22" style="25" customWidth="1"/>
    <col min="2" max="8" width="12.8554687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67" t="s">
        <v>79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66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f>SUM(C8:H8)</f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</row>
    <row r="9" spans="1:8" ht="12.75" customHeight="1" x14ac:dyDescent="0.2">
      <c r="A9" s="56" t="s">
        <v>72</v>
      </c>
      <c r="B9" s="57">
        <f>SUM(C9:H9)</f>
        <v>359</v>
      </c>
      <c r="C9" s="57">
        <v>47</v>
      </c>
      <c r="D9" s="57">
        <v>58</v>
      </c>
      <c r="E9" s="57">
        <v>49</v>
      </c>
      <c r="F9" s="57">
        <v>63</v>
      </c>
      <c r="G9" s="57">
        <v>71</v>
      </c>
      <c r="H9" s="57">
        <v>71</v>
      </c>
    </row>
    <row r="10" spans="1:8" ht="12.75" customHeight="1" x14ac:dyDescent="0.2">
      <c r="A10" s="56" t="s">
        <v>16</v>
      </c>
      <c r="B10" s="57">
        <f>SUM(C10:H10)</f>
        <v>505</v>
      </c>
      <c r="C10" s="57">
        <v>96</v>
      </c>
      <c r="D10" s="57">
        <v>84</v>
      </c>
      <c r="E10" s="57">
        <v>70</v>
      </c>
      <c r="F10" s="57">
        <v>71</v>
      </c>
      <c r="G10" s="57">
        <v>88</v>
      </c>
      <c r="H10" s="57">
        <v>96</v>
      </c>
    </row>
    <row r="11" spans="1:8" ht="12.75" customHeight="1" x14ac:dyDescent="0.2">
      <c r="A11" s="56" t="s">
        <v>17</v>
      </c>
      <c r="B11" s="57">
        <f>SUM(C11:H11)</f>
        <v>443</v>
      </c>
      <c r="C11" s="57">
        <v>79</v>
      </c>
      <c r="D11" s="57">
        <v>71</v>
      </c>
      <c r="E11" s="57">
        <v>79</v>
      </c>
      <c r="F11" s="57">
        <v>72</v>
      </c>
      <c r="G11" s="57">
        <v>80</v>
      </c>
      <c r="H11" s="57">
        <v>62</v>
      </c>
    </row>
    <row r="12" spans="1:8" ht="12.75" customHeight="1" x14ac:dyDescent="0.2">
      <c r="A12" s="56" t="s">
        <v>18</v>
      </c>
      <c r="B12" s="57">
        <f>SUM(C12:H12)</f>
        <v>659</v>
      </c>
      <c r="C12" s="57">
        <v>88</v>
      </c>
      <c r="D12" s="57">
        <v>70</v>
      </c>
      <c r="E12" s="57">
        <v>83</v>
      </c>
      <c r="F12" s="57">
        <v>123</v>
      </c>
      <c r="G12" s="57">
        <v>138</v>
      </c>
      <c r="H12" s="57">
        <v>157</v>
      </c>
    </row>
    <row r="13" spans="1:8" ht="17.100000000000001" customHeight="1" x14ac:dyDescent="0.2">
      <c r="A13" s="59" t="s">
        <v>19</v>
      </c>
      <c r="B13" s="57">
        <f t="shared" ref="B13:H13" si="0">SUM(B8:B12)</f>
        <v>1966</v>
      </c>
      <c r="C13" s="57">
        <f t="shared" si="0"/>
        <v>310</v>
      </c>
      <c r="D13" s="57">
        <f t="shared" si="0"/>
        <v>283</v>
      </c>
      <c r="E13" s="57">
        <f t="shared" si="0"/>
        <v>281</v>
      </c>
      <c r="F13" s="57">
        <f t="shared" si="0"/>
        <v>329</v>
      </c>
      <c r="G13" s="57">
        <f t="shared" si="0"/>
        <v>377</v>
      </c>
      <c r="H13" s="57">
        <f t="shared" si="0"/>
        <v>386</v>
      </c>
    </row>
    <row r="14" spans="1:8" ht="12.75" customHeight="1" x14ac:dyDescent="0.2">
      <c r="A14" s="56" t="s">
        <v>20</v>
      </c>
      <c r="B14" s="57">
        <f t="shared" ref="B14:B31" si="1">SUM(C14:H14)</f>
        <v>912</v>
      </c>
      <c r="C14" s="57">
        <v>132</v>
      </c>
      <c r="D14" s="57">
        <v>146</v>
      </c>
      <c r="E14" s="57">
        <v>145</v>
      </c>
      <c r="F14" s="57">
        <v>167</v>
      </c>
      <c r="G14" s="57">
        <v>161</v>
      </c>
      <c r="H14" s="57">
        <v>161</v>
      </c>
    </row>
    <row r="15" spans="1:8" ht="12.75" customHeight="1" x14ac:dyDescent="0.2">
      <c r="A15" s="56" t="s">
        <v>21</v>
      </c>
      <c r="B15" s="57">
        <f t="shared" si="1"/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</row>
    <row r="16" spans="1:8" ht="12.75" customHeight="1" x14ac:dyDescent="0.2">
      <c r="A16" s="56" t="s">
        <v>22</v>
      </c>
      <c r="B16" s="57">
        <f t="shared" si="1"/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23</v>
      </c>
      <c r="B17" s="57">
        <f t="shared" si="1"/>
        <v>447</v>
      </c>
      <c r="C17" s="57">
        <v>67</v>
      </c>
      <c r="D17" s="57">
        <v>80</v>
      </c>
      <c r="E17" s="57">
        <v>74</v>
      </c>
      <c r="F17" s="57">
        <v>83</v>
      </c>
      <c r="G17" s="57">
        <v>59</v>
      </c>
      <c r="H17" s="57">
        <v>84</v>
      </c>
    </row>
    <row r="18" spans="1:8" ht="12.75" customHeight="1" x14ac:dyDescent="0.2">
      <c r="A18" s="56" t="s">
        <v>24</v>
      </c>
      <c r="B18" s="57">
        <f t="shared" si="1"/>
        <v>350</v>
      </c>
      <c r="C18" s="57">
        <v>70</v>
      </c>
      <c r="D18" s="57">
        <v>53</v>
      </c>
      <c r="E18" s="57">
        <v>53</v>
      </c>
      <c r="F18" s="57">
        <v>57</v>
      </c>
      <c r="G18" s="57">
        <v>62</v>
      </c>
      <c r="H18" s="57">
        <v>55</v>
      </c>
    </row>
    <row r="19" spans="1:8" ht="12.75" customHeight="1" x14ac:dyDescent="0.2">
      <c r="A19" s="56" t="s">
        <v>25</v>
      </c>
      <c r="B19" s="57">
        <f t="shared" si="1"/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</row>
    <row r="20" spans="1:8" ht="12.75" customHeight="1" x14ac:dyDescent="0.2">
      <c r="A20" s="56" t="s">
        <v>26</v>
      </c>
      <c r="B20" s="57">
        <f t="shared" si="1"/>
        <v>391</v>
      </c>
      <c r="C20" s="57">
        <v>0</v>
      </c>
      <c r="D20" s="57">
        <v>78</v>
      </c>
      <c r="E20" s="57">
        <v>74</v>
      </c>
      <c r="F20" s="57">
        <v>80</v>
      </c>
      <c r="G20" s="57">
        <v>83</v>
      </c>
      <c r="H20" s="57">
        <v>76</v>
      </c>
    </row>
    <row r="21" spans="1:8" ht="12.75" customHeight="1" x14ac:dyDescent="0.2">
      <c r="A21" s="56" t="s">
        <v>27</v>
      </c>
      <c r="B21" s="57">
        <f t="shared" si="1"/>
        <v>794</v>
      </c>
      <c r="C21" s="57">
        <f>73+64</f>
        <v>137</v>
      </c>
      <c r="D21" s="57">
        <f>50+55</f>
        <v>105</v>
      </c>
      <c r="E21" s="57">
        <f>83+77</f>
        <v>160</v>
      </c>
      <c r="F21" s="57">
        <f>86+62</f>
        <v>148</v>
      </c>
      <c r="G21" s="57">
        <f>58+75</f>
        <v>133</v>
      </c>
      <c r="H21" s="57">
        <f>60+51</f>
        <v>111</v>
      </c>
    </row>
    <row r="22" spans="1:8" ht="12.75" customHeight="1" x14ac:dyDescent="0.2">
      <c r="A22" s="56" t="s">
        <v>28</v>
      </c>
      <c r="B22" s="57">
        <f t="shared" si="1"/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</row>
    <row r="23" spans="1:8" ht="12.75" customHeight="1" x14ac:dyDescent="0.2">
      <c r="A23" s="56" t="s">
        <v>29</v>
      </c>
      <c r="B23" s="57">
        <f t="shared" si="1"/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30</v>
      </c>
      <c r="B24" s="57">
        <f t="shared" si="1"/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31</v>
      </c>
      <c r="B25" s="57">
        <f t="shared" si="1"/>
        <v>340</v>
      </c>
      <c r="C25" s="57">
        <v>36</v>
      </c>
      <c r="D25" s="57">
        <v>33</v>
      </c>
      <c r="E25" s="57">
        <v>48</v>
      </c>
      <c r="F25" s="57">
        <v>57</v>
      </c>
      <c r="G25" s="57">
        <v>79</v>
      </c>
      <c r="H25" s="57">
        <v>87</v>
      </c>
    </row>
    <row r="26" spans="1:8" ht="12.75" customHeight="1" x14ac:dyDescent="0.2">
      <c r="A26" s="56" t="s">
        <v>32</v>
      </c>
      <c r="B26" s="57">
        <f t="shared" si="1"/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</row>
    <row r="27" spans="1:8" ht="12.75" customHeight="1" x14ac:dyDescent="0.2">
      <c r="A27" s="56" t="s">
        <v>33</v>
      </c>
      <c r="B27" s="57">
        <f t="shared" si="1"/>
        <v>611</v>
      </c>
      <c r="C27" s="57">
        <v>102</v>
      </c>
      <c r="D27" s="57">
        <v>106</v>
      </c>
      <c r="E27" s="57">
        <v>103</v>
      </c>
      <c r="F27" s="57">
        <v>95</v>
      </c>
      <c r="G27" s="57">
        <v>99</v>
      </c>
      <c r="H27" s="57">
        <v>106</v>
      </c>
    </row>
    <row r="28" spans="1:8" ht="12.75" customHeight="1" x14ac:dyDescent="0.2">
      <c r="A28" s="56" t="s">
        <v>34</v>
      </c>
      <c r="B28" s="57">
        <f t="shared" si="1"/>
        <v>631</v>
      </c>
      <c r="C28" s="57">
        <v>104</v>
      </c>
      <c r="D28" s="57">
        <v>95</v>
      </c>
      <c r="E28" s="57">
        <v>103</v>
      </c>
      <c r="F28" s="57">
        <v>111</v>
      </c>
      <c r="G28" s="57">
        <v>107</v>
      </c>
      <c r="H28" s="57">
        <v>111</v>
      </c>
    </row>
    <row r="29" spans="1:8" ht="12.75" customHeight="1" x14ac:dyDescent="0.2">
      <c r="A29" s="56" t="s">
        <v>35</v>
      </c>
      <c r="B29" s="57">
        <f t="shared" si="1"/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</row>
    <row r="30" spans="1:8" ht="12.75" customHeight="1" x14ac:dyDescent="0.2">
      <c r="A30" s="56" t="s">
        <v>36</v>
      </c>
      <c r="B30" s="57">
        <f t="shared" si="1"/>
        <v>468</v>
      </c>
      <c r="C30" s="57">
        <v>68</v>
      </c>
      <c r="D30" s="57">
        <v>74</v>
      </c>
      <c r="E30" s="57">
        <v>63</v>
      </c>
      <c r="F30" s="57">
        <v>91</v>
      </c>
      <c r="G30" s="57">
        <v>87</v>
      </c>
      <c r="H30" s="57">
        <v>85</v>
      </c>
    </row>
    <row r="31" spans="1:8" ht="12.75" customHeight="1" x14ac:dyDescent="0.2">
      <c r="A31" s="56" t="s">
        <v>37</v>
      </c>
      <c r="B31" s="57">
        <f t="shared" si="1"/>
        <v>732</v>
      </c>
      <c r="C31" s="57">
        <v>109</v>
      </c>
      <c r="D31" s="57">
        <v>113</v>
      </c>
      <c r="E31" s="57">
        <v>112</v>
      </c>
      <c r="F31" s="57">
        <v>144</v>
      </c>
      <c r="G31" s="57">
        <v>128</v>
      </c>
      <c r="H31" s="57">
        <v>126</v>
      </c>
    </row>
    <row r="32" spans="1:8" ht="17.100000000000001" customHeight="1" x14ac:dyDescent="0.2">
      <c r="A32" s="59" t="s">
        <v>38</v>
      </c>
      <c r="B32" s="57">
        <f t="shared" ref="B32:H32" si="2">SUM(B14:B31)</f>
        <v>5676</v>
      </c>
      <c r="C32" s="57">
        <f t="shared" si="2"/>
        <v>825</v>
      </c>
      <c r="D32" s="57">
        <f t="shared" si="2"/>
        <v>883</v>
      </c>
      <c r="E32" s="57">
        <f t="shared" si="2"/>
        <v>935</v>
      </c>
      <c r="F32" s="57">
        <f t="shared" si="2"/>
        <v>1033</v>
      </c>
      <c r="G32" s="57">
        <f t="shared" si="2"/>
        <v>998</v>
      </c>
      <c r="H32" s="57">
        <f t="shared" si="2"/>
        <v>1002</v>
      </c>
    </row>
    <row r="33" spans="1:9" ht="17.100000000000001" customHeight="1" x14ac:dyDescent="0.2">
      <c r="A33" s="59" t="s">
        <v>39</v>
      </c>
      <c r="B33" s="61">
        <f t="shared" ref="B33:H33" si="3">+B13+B32</f>
        <v>7642</v>
      </c>
      <c r="C33" s="61">
        <f t="shared" si="3"/>
        <v>1135</v>
      </c>
      <c r="D33" s="61">
        <f t="shared" si="3"/>
        <v>1166</v>
      </c>
      <c r="E33" s="61">
        <f t="shared" si="3"/>
        <v>1216</v>
      </c>
      <c r="F33" s="61">
        <f t="shared" si="3"/>
        <v>1362</v>
      </c>
      <c r="G33" s="61">
        <f t="shared" si="3"/>
        <v>1375</v>
      </c>
      <c r="H33" s="61">
        <f t="shared" si="3"/>
        <v>1388</v>
      </c>
      <c r="I33" s="38"/>
    </row>
    <row r="34" spans="1:9" ht="9.75" customHeight="1" x14ac:dyDescent="0.2">
      <c r="A34" s="63" t="s">
        <v>67</v>
      </c>
      <c r="B34" s="27"/>
      <c r="C34" s="27"/>
      <c r="D34" s="27"/>
      <c r="E34" s="27"/>
      <c r="F34" s="27"/>
      <c r="G34" s="27"/>
      <c r="H34" s="27"/>
    </row>
    <row r="35" spans="1:9" ht="12.75" customHeight="1" x14ac:dyDescent="0.2">
      <c r="A35" s="68" t="s">
        <v>82</v>
      </c>
      <c r="B35" s="27"/>
      <c r="C35" s="27"/>
      <c r="D35" s="27"/>
      <c r="E35" s="27"/>
      <c r="F35" s="27"/>
      <c r="G35" s="27"/>
      <c r="H35" s="27"/>
    </row>
    <row r="36" spans="1:9" ht="4.5" customHeight="1" x14ac:dyDescent="0.2">
      <c r="A36" s="68"/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0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6" ht="10.199999999999999" x14ac:dyDescent="0.2"/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selection activeCell="G38" sqref="G38"/>
    </sheetView>
  </sheetViews>
  <sheetFormatPr baseColWidth="10" defaultColWidth="9.85546875" defaultRowHeight="12.75" customHeight="1" x14ac:dyDescent="0.2"/>
  <cols>
    <col min="1" max="1" width="22" style="25" customWidth="1"/>
    <col min="2" max="8" width="12.8554687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67" t="s">
        <v>83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66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f>SUM(C8:H8)</f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</row>
    <row r="9" spans="1:8" ht="12.75" customHeight="1" x14ac:dyDescent="0.2">
      <c r="A9" s="56" t="s">
        <v>72</v>
      </c>
      <c r="B9" s="57">
        <f>SUM(C9:H9)</f>
        <v>303</v>
      </c>
      <c r="C9" s="57">
        <v>55</v>
      </c>
      <c r="D9" s="57">
        <v>41</v>
      </c>
      <c r="E9" s="57">
        <v>36</v>
      </c>
      <c r="F9" s="57">
        <v>52</v>
      </c>
      <c r="G9" s="57">
        <v>53</v>
      </c>
      <c r="H9" s="57">
        <v>66</v>
      </c>
    </row>
    <row r="10" spans="1:8" ht="12.75" customHeight="1" x14ac:dyDescent="0.2">
      <c r="A10" s="56" t="s">
        <v>16</v>
      </c>
      <c r="B10" s="57">
        <f>SUM(C10:H10)</f>
        <v>505</v>
      </c>
      <c r="C10" s="57">
        <v>88</v>
      </c>
      <c r="D10" s="57">
        <v>62</v>
      </c>
      <c r="E10" s="57">
        <v>78</v>
      </c>
      <c r="F10" s="57">
        <v>82</v>
      </c>
      <c r="G10" s="57">
        <v>96</v>
      </c>
      <c r="H10" s="57">
        <v>99</v>
      </c>
    </row>
    <row r="11" spans="1:8" ht="12.75" customHeight="1" x14ac:dyDescent="0.2">
      <c r="A11" s="56" t="s">
        <v>17</v>
      </c>
      <c r="B11" s="57">
        <f>SUM(C11:H11)</f>
        <v>426</v>
      </c>
      <c r="C11" s="57">
        <v>69</v>
      </c>
      <c r="D11" s="57">
        <v>72</v>
      </c>
      <c r="E11" s="57">
        <v>65</v>
      </c>
      <c r="F11" s="57">
        <v>83</v>
      </c>
      <c r="G11" s="57">
        <v>63</v>
      </c>
      <c r="H11" s="57">
        <v>74</v>
      </c>
    </row>
    <row r="12" spans="1:8" ht="12.75" customHeight="1" x14ac:dyDescent="0.2">
      <c r="A12" s="56" t="s">
        <v>18</v>
      </c>
      <c r="B12" s="57">
        <f>SUM(C12:H12)</f>
        <v>656</v>
      </c>
      <c r="C12" s="57">
        <v>66</v>
      </c>
      <c r="D12" s="57">
        <v>69</v>
      </c>
      <c r="E12" s="57">
        <v>113</v>
      </c>
      <c r="F12" s="57">
        <v>105</v>
      </c>
      <c r="G12" s="57">
        <v>160</v>
      </c>
      <c r="H12" s="57">
        <v>143</v>
      </c>
    </row>
    <row r="13" spans="1:8" ht="17.100000000000001" customHeight="1" x14ac:dyDescent="0.2">
      <c r="A13" s="59" t="s">
        <v>19</v>
      </c>
      <c r="B13" s="57">
        <f t="shared" ref="B13:H13" si="0">SUM(B8:B12)</f>
        <v>1890</v>
      </c>
      <c r="C13" s="57">
        <f t="shared" si="0"/>
        <v>278</v>
      </c>
      <c r="D13" s="57">
        <f t="shared" si="0"/>
        <v>244</v>
      </c>
      <c r="E13" s="57">
        <f t="shared" si="0"/>
        <v>292</v>
      </c>
      <c r="F13" s="57">
        <f t="shared" si="0"/>
        <v>322</v>
      </c>
      <c r="G13" s="57">
        <f t="shared" si="0"/>
        <v>372</v>
      </c>
      <c r="H13" s="57">
        <f t="shared" si="0"/>
        <v>382</v>
      </c>
    </row>
    <row r="14" spans="1:8" ht="12.75" customHeight="1" x14ac:dyDescent="0.2">
      <c r="A14" s="56" t="s">
        <v>20</v>
      </c>
      <c r="B14" s="57">
        <f t="shared" ref="B14:B31" si="1">SUM(C14:H14)</f>
        <v>931</v>
      </c>
      <c r="C14" s="57">
        <v>154</v>
      </c>
      <c r="D14" s="57">
        <v>142</v>
      </c>
      <c r="E14" s="57">
        <v>162</v>
      </c>
      <c r="F14" s="57">
        <v>156</v>
      </c>
      <c r="G14" s="57">
        <v>180</v>
      </c>
      <c r="H14" s="57">
        <v>137</v>
      </c>
    </row>
    <row r="15" spans="1:8" ht="12.75" customHeight="1" x14ac:dyDescent="0.2">
      <c r="A15" s="56" t="s">
        <v>21</v>
      </c>
      <c r="B15" s="57">
        <f t="shared" si="1"/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</row>
    <row r="16" spans="1:8" ht="12.75" customHeight="1" x14ac:dyDescent="0.2">
      <c r="A16" s="56" t="s">
        <v>22</v>
      </c>
      <c r="B16" s="57">
        <f t="shared" si="1"/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23</v>
      </c>
      <c r="B17" s="57">
        <f t="shared" si="1"/>
        <v>440</v>
      </c>
      <c r="C17" s="57">
        <v>77</v>
      </c>
      <c r="D17" s="57">
        <v>72</v>
      </c>
      <c r="E17" s="57">
        <v>74</v>
      </c>
      <c r="F17" s="57">
        <v>53</v>
      </c>
      <c r="G17" s="57">
        <v>86</v>
      </c>
      <c r="H17" s="57">
        <v>78</v>
      </c>
    </row>
    <row r="18" spans="1:8" ht="12.75" customHeight="1" x14ac:dyDescent="0.2">
      <c r="A18" s="56" t="s">
        <v>24</v>
      </c>
      <c r="B18" s="57">
        <f t="shared" si="1"/>
        <v>334</v>
      </c>
      <c r="C18" s="57">
        <v>58</v>
      </c>
      <c r="D18" s="57">
        <v>52</v>
      </c>
      <c r="E18" s="57">
        <v>49</v>
      </c>
      <c r="F18" s="57">
        <v>58</v>
      </c>
      <c r="G18" s="57">
        <v>58</v>
      </c>
      <c r="H18" s="57">
        <v>59</v>
      </c>
    </row>
    <row r="19" spans="1:8" ht="12.75" customHeight="1" x14ac:dyDescent="0.2">
      <c r="A19" s="56" t="s">
        <v>25</v>
      </c>
      <c r="B19" s="57">
        <f t="shared" si="1"/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</row>
    <row r="20" spans="1:8" ht="12.75" customHeight="1" x14ac:dyDescent="0.2">
      <c r="A20" s="56" t="s">
        <v>26</v>
      </c>
      <c r="B20" s="57">
        <f t="shared" si="1"/>
        <v>453</v>
      </c>
      <c r="C20" s="57">
        <v>77</v>
      </c>
      <c r="D20" s="57">
        <v>63</v>
      </c>
      <c r="E20" s="57">
        <v>83</v>
      </c>
      <c r="F20" s="57">
        <v>78</v>
      </c>
      <c r="G20" s="57">
        <v>79</v>
      </c>
      <c r="H20" s="57">
        <v>73</v>
      </c>
    </row>
    <row r="21" spans="1:8" ht="12.75" customHeight="1" x14ac:dyDescent="0.2">
      <c r="A21" s="56" t="s">
        <v>27</v>
      </c>
      <c r="B21" s="57">
        <f t="shared" si="1"/>
        <v>772</v>
      </c>
      <c r="C21" s="57">
        <v>105</v>
      </c>
      <c r="D21" s="57">
        <v>148</v>
      </c>
      <c r="E21" s="57">
        <v>145</v>
      </c>
      <c r="F21" s="57">
        <v>128</v>
      </c>
      <c r="G21" s="57">
        <v>115</v>
      </c>
      <c r="H21" s="57">
        <v>131</v>
      </c>
    </row>
    <row r="22" spans="1:8" ht="12.75" customHeight="1" x14ac:dyDescent="0.2">
      <c r="A22" s="56" t="s">
        <v>28</v>
      </c>
      <c r="B22" s="57">
        <f t="shared" si="1"/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</row>
    <row r="23" spans="1:8" ht="12.75" customHeight="1" x14ac:dyDescent="0.2">
      <c r="A23" s="56" t="s">
        <v>29</v>
      </c>
      <c r="B23" s="57">
        <f t="shared" si="1"/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30</v>
      </c>
      <c r="B24" s="57">
        <f t="shared" si="1"/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31</v>
      </c>
      <c r="B25" s="57">
        <f t="shared" si="1"/>
        <v>341</v>
      </c>
      <c r="C25" s="57">
        <v>32</v>
      </c>
      <c r="D25" s="57">
        <v>36</v>
      </c>
      <c r="E25" s="57">
        <v>49</v>
      </c>
      <c r="F25" s="57">
        <v>67</v>
      </c>
      <c r="G25" s="57">
        <v>85</v>
      </c>
      <c r="H25" s="57">
        <v>72</v>
      </c>
    </row>
    <row r="26" spans="1:8" ht="12.75" customHeight="1" x14ac:dyDescent="0.2">
      <c r="A26" s="56" t="s">
        <v>32</v>
      </c>
      <c r="B26" s="57">
        <f t="shared" si="1"/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</row>
    <row r="27" spans="1:8" ht="12.75" customHeight="1" x14ac:dyDescent="0.2">
      <c r="A27" s="56" t="s">
        <v>33</v>
      </c>
      <c r="B27" s="57">
        <f t="shared" si="1"/>
        <v>598</v>
      </c>
      <c r="C27" s="57">
        <v>115</v>
      </c>
      <c r="D27" s="57">
        <v>99</v>
      </c>
      <c r="E27" s="57">
        <v>89</v>
      </c>
      <c r="F27" s="57">
        <v>84</v>
      </c>
      <c r="G27" s="57">
        <v>109</v>
      </c>
      <c r="H27" s="57">
        <v>102</v>
      </c>
    </row>
    <row r="28" spans="1:8" ht="12.75" customHeight="1" x14ac:dyDescent="0.2">
      <c r="A28" s="56" t="s">
        <v>34</v>
      </c>
      <c r="B28" s="57">
        <f t="shared" si="1"/>
        <v>645</v>
      </c>
      <c r="C28" s="57">
        <v>91</v>
      </c>
      <c r="D28" s="57">
        <v>108</v>
      </c>
      <c r="E28" s="57">
        <v>121</v>
      </c>
      <c r="F28" s="57">
        <v>108</v>
      </c>
      <c r="G28" s="57">
        <v>111</v>
      </c>
      <c r="H28" s="57">
        <v>106</v>
      </c>
    </row>
    <row r="29" spans="1:8" ht="12.75" customHeight="1" x14ac:dyDescent="0.2">
      <c r="A29" s="56" t="s">
        <v>35</v>
      </c>
      <c r="B29" s="57">
        <f t="shared" si="1"/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</row>
    <row r="30" spans="1:8" ht="12.75" customHeight="1" x14ac:dyDescent="0.2">
      <c r="A30" s="56" t="s">
        <v>36</v>
      </c>
      <c r="B30" s="57">
        <f t="shared" si="1"/>
        <v>483</v>
      </c>
      <c r="C30" s="57">
        <v>80</v>
      </c>
      <c r="D30" s="57">
        <v>57</v>
      </c>
      <c r="E30" s="57">
        <v>84</v>
      </c>
      <c r="F30" s="57">
        <v>91</v>
      </c>
      <c r="G30" s="57">
        <v>79</v>
      </c>
      <c r="H30" s="57">
        <v>92</v>
      </c>
    </row>
    <row r="31" spans="1:8" ht="12.75" customHeight="1" x14ac:dyDescent="0.2">
      <c r="A31" s="56" t="s">
        <v>37</v>
      </c>
      <c r="B31" s="57">
        <f t="shared" si="1"/>
        <v>745</v>
      </c>
      <c r="C31" s="57">
        <v>108</v>
      </c>
      <c r="D31" s="57">
        <v>123</v>
      </c>
      <c r="E31" s="57">
        <v>142</v>
      </c>
      <c r="F31" s="57">
        <v>120</v>
      </c>
      <c r="G31" s="57">
        <v>137</v>
      </c>
      <c r="H31" s="57">
        <v>115</v>
      </c>
    </row>
    <row r="32" spans="1:8" ht="17.100000000000001" customHeight="1" x14ac:dyDescent="0.2">
      <c r="A32" s="59" t="s">
        <v>38</v>
      </c>
      <c r="B32" s="57">
        <f t="shared" ref="B32:H32" si="2">SUM(B14:B31)</f>
        <v>5742</v>
      </c>
      <c r="C32" s="57">
        <f t="shared" si="2"/>
        <v>897</v>
      </c>
      <c r="D32" s="57">
        <f t="shared" si="2"/>
        <v>900</v>
      </c>
      <c r="E32" s="57">
        <f t="shared" si="2"/>
        <v>998</v>
      </c>
      <c r="F32" s="57">
        <f t="shared" si="2"/>
        <v>943</v>
      </c>
      <c r="G32" s="57">
        <f t="shared" si="2"/>
        <v>1039</v>
      </c>
      <c r="H32" s="57">
        <f t="shared" si="2"/>
        <v>965</v>
      </c>
    </row>
    <row r="33" spans="1:9" ht="17.100000000000001" customHeight="1" x14ac:dyDescent="0.2">
      <c r="A33" s="59" t="s">
        <v>39</v>
      </c>
      <c r="B33" s="61">
        <f t="shared" ref="B33:H33" si="3">+B13+B32</f>
        <v>7632</v>
      </c>
      <c r="C33" s="61">
        <f t="shared" si="3"/>
        <v>1175</v>
      </c>
      <c r="D33" s="61">
        <f t="shared" si="3"/>
        <v>1144</v>
      </c>
      <c r="E33" s="61">
        <f t="shared" si="3"/>
        <v>1290</v>
      </c>
      <c r="F33" s="61">
        <f t="shared" si="3"/>
        <v>1265</v>
      </c>
      <c r="G33" s="61">
        <f t="shared" si="3"/>
        <v>1411</v>
      </c>
      <c r="H33" s="61">
        <f t="shared" si="3"/>
        <v>1347</v>
      </c>
      <c r="I33" s="38"/>
    </row>
    <row r="34" spans="1:9" ht="9.75" customHeight="1" x14ac:dyDescent="0.2">
      <c r="A34" s="63"/>
      <c r="B34" s="27"/>
      <c r="C34" s="27"/>
      <c r="D34" s="27"/>
      <c r="E34" s="27"/>
      <c r="F34" s="27"/>
      <c r="G34" s="27"/>
      <c r="H34" s="27"/>
    </row>
    <row r="35" spans="1:9" ht="12.75" customHeight="1" x14ac:dyDescent="0.2">
      <c r="A35" s="68" t="s">
        <v>82</v>
      </c>
      <c r="B35" s="27"/>
      <c r="C35" s="27"/>
      <c r="D35" s="27"/>
      <c r="E35" s="27"/>
      <c r="F35" s="27"/>
      <c r="G35" s="27"/>
      <c r="H35" s="27"/>
    </row>
    <row r="36" spans="1:9" ht="4.5" customHeight="1" x14ac:dyDescent="0.2">
      <c r="A36" s="68"/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0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6" ht="10.199999999999999" x14ac:dyDescent="0.2"/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workbookViewId="0">
      <selection activeCell="A38" sqref="A38"/>
    </sheetView>
  </sheetViews>
  <sheetFormatPr baseColWidth="10" defaultColWidth="9.85546875" defaultRowHeight="12.75" customHeight="1" x14ac:dyDescent="0.2"/>
  <cols>
    <col min="1" max="1" width="22" style="25" customWidth="1"/>
    <col min="2" max="8" width="12.8554687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47" t="s">
        <v>78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66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f>SUM(C8:H8)</f>
        <v>286</v>
      </c>
      <c r="C8" s="57">
        <v>31</v>
      </c>
      <c r="D8" s="57">
        <v>26</v>
      </c>
      <c r="E8" s="57">
        <v>34</v>
      </c>
      <c r="F8" s="57">
        <v>50</v>
      </c>
      <c r="G8" s="57">
        <v>61</v>
      </c>
      <c r="H8" s="57">
        <v>84</v>
      </c>
    </row>
    <row r="9" spans="1:8" ht="12.75" customHeight="1" x14ac:dyDescent="0.2">
      <c r="A9" s="56" t="s">
        <v>72</v>
      </c>
      <c r="B9" s="57">
        <f>SUM(C9:H9)</f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</row>
    <row r="10" spans="1:8" ht="12.75" customHeight="1" x14ac:dyDescent="0.2">
      <c r="A10" s="56" t="s">
        <v>16</v>
      </c>
      <c r="B10" s="57">
        <f>SUM(C10:H10)</f>
        <v>503</v>
      </c>
      <c r="C10" s="57">
        <v>68</v>
      </c>
      <c r="D10" s="57">
        <v>68</v>
      </c>
      <c r="E10" s="57">
        <v>83</v>
      </c>
      <c r="F10" s="57">
        <v>89</v>
      </c>
      <c r="G10" s="57">
        <v>95</v>
      </c>
      <c r="H10" s="57">
        <v>100</v>
      </c>
    </row>
    <row r="11" spans="1:8" ht="12.75" customHeight="1" x14ac:dyDescent="0.2">
      <c r="A11" s="56" t="s">
        <v>17</v>
      </c>
      <c r="B11" s="57">
        <f>SUM(C11:H11)</f>
        <v>412</v>
      </c>
      <c r="C11" s="57">
        <v>85</v>
      </c>
      <c r="D11" s="57">
        <v>46</v>
      </c>
      <c r="E11" s="57">
        <v>75</v>
      </c>
      <c r="F11" s="57">
        <v>67</v>
      </c>
      <c r="G11" s="57">
        <v>68</v>
      </c>
      <c r="H11" s="57">
        <v>71</v>
      </c>
    </row>
    <row r="12" spans="1:8" ht="12.75" customHeight="1" x14ac:dyDescent="0.2">
      <c r="A12" s="56" t="s">
        <v>18</v>
      </c>
      <c r="B12" s="57">
        <f>SUM(C12:H12)</f>
        <v>671</v>
      </c>
      <c r="C12" s="57">
        <v>68</v>
      </c>
      <c r="D12" s="57">
        <v>97</v>
      </c>
      <c r="E12" s="57">
        <v>100</v>
      </c>
      <c r="F12" s="57">
        <v>127</v>
      </c>
      <c r="G12" s="57">
        <v>148</v>
      </c>
      <c r="H12" s="57">
        <v>131</v>
      </c>
    </row>
    <row r="13" spans="1:8" ht="12.75" customHeight="1" x14ac:dyDescent="0.2">
      <c r="A13" s="59" t="s">
        <v>19</v>
      </c>
      <c r="B13" s="57">
        <f t="shared" ref="B13:H13" si="0">SUM(B8:B12)</f>
        <v>1872</v>
      </c>
      <c r="C13" s="57">
        <f t="shared" si="0"/>
        <v>252</v>
      </c>
      <c r="D13" s="57">
        <f t="shared" si="0"/>
        <v>237</v>
      </c>
      <c r="E13" s="57">
        <f t="shared" si="0"/>
        <v>292</v>
      </c>
      <c r="F13" s="57">
        <f t="shared" si="0"/>
        <v>333</v>
      </c>
      <c r="G13" s="57">
        <f t="shared" si="0"/>
        <v>372</v>
      </c>
      <c r="H13" s="57">
        <f t="shared" si="0"/>
        <v>386</v>
      </c>
    </row>
    <row r="14" spans="1:8" ht="6" customHeight="1" x14ac:dyDescent="0.2">
      <c r="A14" s="55"/>
      <c r="B14" s="57"/>
      <c r="C14" s="46"/>
      <c r="D14" s="46"/>
      <c r="E14" s="46"/>
      <c r="F14" s="46"/>
      <c r="G14" s="46"/>
      <c r="H14" s="46"/>
    </row>
    <row r="15" spans="1:8" ht="12.75" customHeight="1" x14ac:dyDescent="0.2">
      <c r="A15" s="56" t="s">
        <v>20</v>
      </c>
      <c r="B15" s="57">
        <f t="shared" ref="B15:B32" si="1">SUM(C15:H15)</f>
        <v>923</v>
      </c>
      <c r="C15" s="57">
        <v>155</v>
      </c>
      <c r="D15" s="57">
        <v>149</v>
      </c>
      <c r="E15" s="57">
        <v>148</v>
      </c>
      <c r="F15" s="57">
        <v>179</v>
      </c>
      <c r="G15" s="57">
        <v>154</v>
      </c>
      <c r="H15" s="57">
        <v>138</v>
      </c>
    </row>
    <row r="16" spans="1:8" ht="12.75" customHeight="1" x14ac:dyDescent="0.2">
      <c r="A16" s="56" t="s">
        <v>21</v>
      </c>
      <c r="B16" s="57">
        <f t="shared" si="1"/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22</v>
      </c>
      <c r="B17" s="57">
        <f t="shared" si="1"/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</row>
    <row r="18" spans="1:8" ht="12.75" customHeight="1" x14ac:dyDescent="0.2">
      <c r="A18" s="56" t="s">
        <v>23</v>
      </c>
      <c r="B18" s="57">
        <f t="shared" si="1"/>
        <v>429</v>
      </c>
      <c r="C18" s="57">
        <v>59</v>
      </c>
      <c r="D18" s="57">
        <v>66</v>
      </c>
      <c r="E18" s="57">
        <v>55</v>
      </c>
      <c r="F18" s="57">
        <v>84</v>
      </c>
      <c r="G18" s="57">
        <v>78</v>
      </c>
      <c r="H18" s="57">
        <v>87</v>
      </c>
    </row>
    <row r="19" spans="1:8" ht="12.75" customHeight="1" x14ac:dyDescent="0.2">
      <c r="A19" s="56" t="s">
        <v>24</v>
      </c>
      <c r="B19" s="57">
        <f t="shared" si="1"/>
        <v>324</v>
      </c>
      <c r="C19" s="57">
        <v>54</v>
      </c>
      <c r="D19" s="57">
        <v>48</v>
      </c>
      <c r="E19" s="57">
        <v>62</v>
      </c>
      <c r="F19" s="57">
        <v>48</v>
      </c>
      <c r="G19" s="57">
        <v>57</v>
      </c>
      <c r="H19" s="57">
        <v>55</v>
      </c>
    </row>
    <row r="20" spans="1:8" ht="12.75" customHeight="1" x14ac:dyDescent="0.2">
      <c r="A20" s="56" t="s">
        <v>25</v>
      </c>
      <c r="B20" s="57">
        <f t="shared" si="1"/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</row>
    <row r="21" spans="1:8" ht="12.75" customHeight="1" x14ac:dyDescent="0.2">
      <c r="A21" s="56" t="s">
        <v>26</v>
      </c>
      <c r="B21" s="57">
        <f t="shared" si="1"/>
        <v>427</v>
      </c>
      <c r="C21" s="57">
        <v>62</v>
      </c>
      <c r="D21" s="57">
        <v>73</v>
      </c>
      <c r="E21" s="57">
        <v>68</v>
      </c>
      <c r="F21" s="57">
        <v>72</v>
      </c>
      <c r="G21" s="57">
        <v>76</v>
      </c>
      <c r="H21" s="57">
        <v>76</v>
      </c>
    </row>
    <row r="22" spans="1:8" ht="12.75" customHeight="1" x14ac:dyDescent="0.2">
      <c r="A22" s="56" t="s">
        <v>27</v>
      </c>
      <c r="B22" s="57">
        <f t="shared" si="1"/>
        <v>792</v>
      </c>
      <c r="C22" s="57">
        <v>144</v>
      </c>
      <c r="D22" s="57">
        <v>141</v>
      </c>
      <c r="E22" s="57">
        <v>125</v>
      </c>
      <c r="F22" s="57">
        <v>116</v>
      </c>
      <c r="G22" s="57">
        <v>135</v>
      </c>
      <c r="H22" s="57">
        <v>131</v>
      </c>
    </row>
    <row r="23" spans="1:8" ht="12.75" customHeight="1" x14ac:dyDescent="0.2">
      <c r="A23" s="56" t="s">
        <v>28</v>
      </c>
      <c r="B23" s="57">
        <f t="shared" si="1"/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29</v>
      </c>
      <c r="B24" s="57">
        <f t="shared" si="1"/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30</v>
      </c>
      <c r="B25" s="57">
        <f t="shared" si="1"/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</row>
    <row r="26" spans="1:8" ht="12.75" customHeight="1" x14ac:dyDescent="0.2">
      <c r="A26" s="56" t="s">
        <v>31</v>
      </c>
      <c r="B26" s="57">
        <f t="shared" si="1"/>
        <v>369</v>
      </c>
      <c r="C26" s="57">
        <v>34</v>
      </c>
      <c r="D26" s="57">
        <v>45</v>
      </c>
      <c r="E26" s="57">
        <v>64</v>
      </c>
      <c r="F26" s="57">
        <v>82</v>
      </c>
      <c r="G26" s="57">
        <v>69</v>
      </c>
      <c r="H26" s="57">
        <v>75</v>
      </c>
    </row>
    <row r="27" spans="1:8" ht="12.75" customHeight="1" x14ac:dyDescent="0.2">
      <c r="A27" s="56" t="s">
        <v>32</v>
      </c>
      <c r="B27" s="57">
        <f t="shared" si="1"/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</row>
    <row r="28" spans="1:8" ht="12.75" customHeight="1" x14ac:dyDescent="0.2">
      <c r="A28" s="56" t="s">
        <v>33</v>
      </c>
      <c r="B28" s="57">
        <f t="shared" si="1"/>
        <v>555</v>
      </c>
      <c r="C28" s="57">
        <v>103</v>
      </c>
      <c r="D28" s="57">
        <v>83</v>
      </c>
      <c r="E28" s="57">
        <v>82</v>
      </c>
      <c r="F28" s="57">
        <v>85</v>
      </c>
      <c r="G28" s="57">
        <v>107</v>
      </c>
      <c r="H28" s="57">
        <v>95</v>
      </c>
    </row>
    <row r="29" spans="1:8" ht="12.75" customHeight="1" x14ac:dyDescent="0.2">
      <c r="A29" s="56" t="s">
        <v>34</v>
      </c>
      <c r="B29" s="57">
        <f t="shared" si="1"/>
        <v>641</v>
      </c>
      <c r="C29" s="57">
        <v>105</v>
      </c>
      <c r="D29" s="57">
        <v>112</v>
      </c>
      <c r="E29" s="57">
        <v>103</v>
      </c>
      <c r="F29" s="57">
        <v>121</v>
      </c>
      <c r="G29" s="57">
        <v>104</v>
      </c>
      <c r="H29" s="57">
        <v>96</v>
      </c>
    </row>
    <row r="30" spans="1:8" ht="12.75" customHeight="1" x14ac:dyDescent="0.2">
      <c r="A30" s="56" t="s">
        <v>35</v>
      </c>
      <c r="B30" s="57">
        <f t="shared" si="1"/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</row>
    <row r="31" spans="1:8" ht="12.75" customHeight="1" x14ac:dyDescent="0.2">
      <c r="A31" s="56" t="s">
        <v>36</v>
      </c>
      <c r="B31" s="57">
        <f t="shared" si="1"/>
        <v>456</v>
      </c>
      <c r="C31" s="57">
        <v>46</v>
      </c>
      <c r="D31" s="57">
        <v>77</v>
      </c>
      <c r="E31" s="57">
        <v>89</v>
      </c>
      <c r="F31" s="57">
        <v>78</v>
      </c>
      <c r="G31" s="57">
        <v>92</v>
      </c>
      <c r="H31" s="57">
        <v>74</v>
      </c>
    </row>
    <row r="32" spans="1:8" ht="12.75" customHeight="1" x14ac:dyDescent="0.2">
      <c r="A32" s="56" t="s">
        <v>37</v>
      </c>
      <c r="B32" s="57">
        <f t="shared" si="1"/>
        <v>748</v>
      </c>
      <c r="C32" s="57">
        <v>110</v>
      </c>
      <c r="D32" s="57">
        <v>126</v>
      </c>
      <c r="E32" s="57">
        <v>115</v>
      </c>
      <c r="F32" s="57">
        <v>132</v>
      </c>
      <c r="G32" s="57">
        <v>123</v>
      </c>
      <c r="H32" s="57">
        <v>142</v>
      </c>
    </row>
    <row r="33" spans="1:9" ht="12.75" customHeight="1" x14ac:dyDescent="0.2">
      <c r="A33" s="59" t="s">
        <v>38</v>
      </c>
      <c r="B33" s="57">
        <f t="shared" ref="B33:H33" si="2">SUM(B15:B32)</f>
        <v>5664</v>
      </c>
      <c r="C33" s="57">
        <f t="shared" si="2"/>
        <v>872</v>
      </c>
      <c r="D33" s="57">
        <f t="shared" si="2"/>
        <v>920</v>
      </c>
      <c r="E33" s="57">
        <f t="shared" si="2"/>
        <v>911</v>
      </c>
      <c r="F33" s="57">
        <f t="shared" si="2"/>
        <v>997</v>
      </c>
      <c r="G33" s="57">
        <f t="shared" si="2"/>
        <v>995</v>
      </c>
      <c r="H33" s="57">
        <f t="shared" si="2"/>
        <v>969</v>
      </c>
    </row>
    <row r="34" spans="1:9" ht="6" customHeight="1" x14ac:dyDescent="0.2">
      <c r="A34" s="60"/>
      <c r="B34" s="57"/>
      <c r="C34" s="46"/>
      <c r="D34" s="46"/>
      <c r="E34" s="46"/>
      <c r="F34" s="46"/>
      <c r="G34" s="46"/>
      <c r="H34" s="46"/>
    </row>
    <row r="35" spans="1:9" ht="12.75" customHeight="1" x14ac:dyDescent="0.2">
      <c r="A35" s="59" t="s">
        <v>39</v>
      </c>
      <c r="B35" s="61">
        <f t="shared" ref="B35:H35" si="3">+B13+B33</f>
        <v>7536</v>
      </c>
      <c r="C35" s="61">
        <f t="shared" si="3"/>
        <v>1124</v>
      </c>
      <c r="D35" s="61">
        <f t="shared" si="3"/>
        <v>1157</v>
      </c>
      <c r="E35" s="61">
        <f t="shared" si="3"/>
        <v>1203</v>
      </c>
      <c r="F35" s="61">
        <f t="shared" si="3"/>
        <v>1330</v>
      </c>
      <c r="G35" s="61">
        <f t="shared" si="3"/>
        <v>1367</v>
      </c>
      <c r="H35" s="61">
        <f t="shared" si="3"/>
        <v>1355</v>
      </c>
      <c r="I35" s="38"/>
    </row>
    <row r="36" spans="1:9" ht="12.75" customHeight="1" x14ac:dyDescent="0.2">
      <c r="A36" s="63" t="s">
        <v>67</v>
      </c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7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6" ht="10.199999999999999" x14ac:dyDescent="0.2"/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workbookViewId="0">
      <selection activeCell="B8" sqref="B8"/>
    </sheetView>
  </sheetViews>
  <sheetFormatPr baseColWidth="10" defaultColWidth="9.85546875" defaultRowHeight="12.75" customHeight="1" x14ac:dyDescent="0.2"/>
  <cols>
    <col min="1" max="1" width="22" style="25" customWidth="1"/>
    <col min="2" max="8" width="12.8554687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47" t="s">
        <v>77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66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f>SUM(C8:H8)</f>
        <v>294</v>
      </c>
      <c r="C8" s="57">
        <v>20</v>
      </c>
      <c r="D8" s="57">
        <v>28</v>
      </c>
      <c r="E8" s="57">
        <v>43</v>
      </c>
      <c r="F8" s="57">
        <v>51</v>
      </c>
      <c r="G8" s="57">
        <v>81</v>
      </c>
      <c r="H8" s="57">
        <v>71</v>
      </c>
    </row>
    <row r="9" spans="1:8" ht="12.75" customHeight="1" x14ac:dyDescent="0.2">
      <c r="A9" s="56" t="s">
        <v>72</v>
      </c>
      <c r="B9" s="57">
        <f>SUM(C9:H9)</f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</row>
    <row r="10" spans="1:8" ht="12.75" customHeight="1" x14ac:dyDescent="0.2">
      <c r="A10" s="56" t="s">
        <v>16</v>
      </c>
      <c r="B10" s="57">
        <f>SUM(C10:H10)</f>
        <v>519</v>
      </c>
      <c r="C10" s="57">
        <v>55</v>
      </c>
      <c r="D10" s="57">
        <v>72</v>
      </c>
      <c r="E10" s="57">
        <v>83</v>
      </c>
      <c r="F10" s="57">
        <v>98</v>
      </c>
      <c r="G10" s="57">
        <v>95</v>
      </c>
      <c r="H10" s="57">
        <v>116</v>
      </c>
    </row>
    <row r="11" spans="1:8" ht="12.75" customHeight="1" x14ac:dyDescent="0.2">
      <c r="A11" s="56" t="s">
        <v>17</v>
      </c>
      <c r="B11" s="57">
        <f>SUM(C11:H11)</f>
        <v>345</v>
      </c>
      <c r="C11" s="57">
        <v>36</v>
      </c>
      <c r="D11" s="57">
        <v>73</v>
      </c>
      <c r="E11" s="57">
        <v>53</v>
      </c>
      <c r="F11" s="57">
        <v>69</v>
      </c>
      <c r="G11" s="57">
        <v>54</v>
      </c>
      <c r="H11" s="57">
        <v>60</v>
      </c>
    </row>
    <row r="12" spans="1:8" ht="12.75" customHeight="1" x14ac:dyDescent="0.2">
      <c r="A12" s="56" t="s">
        <v>18</v>
      </c>
      <c r="B12" s="57">
        <f>SUM(C12:H12)</f>
        <v>690</v>
      </c>
      <c r="C12" s="57">
        <v>95</v>
      </c>
      <c r="D12" s="57">
        <v>89</v>
      </c>
      <c r="E12" s="57">
        <v>120</v>
      </c>
      <c r="F12" s="57">
        <v>121</v>
      </c>
      <c r="G12" s="57">
        <v>136</v>
      </c>
      <c r="H12" s="57">
        <v>129</v>
      </c>
    </row>
    <row r="13" spans="1:8" ht="12.75" customHeight="1" x14ac:dyDescent="0.2">
      <c r="A13" s="59" t="s">
        <v>19</v>
      </c>
      <c r="B13" s="57">
        <f t="shared" ref="B13:H13" si="0">SUM(B8:B12)</f>
        <v>1848</v>
      </c>
      <c r="C13" s="57">
        <f t="shared" si="0"/>
        <v>206</v>
      </c>
      <c r="D13" s="57">
        <f t="shared" si="0"/>
        <v>262</v>
      </c>
      <c r="E13" s="57">
        <f t="shared" si="0"/>
        <v>299</v>
      </c>
      <c r="F13" s="57">
        <f t="shared" si="0"/>
        <v>339</v>
      </c>
      <c r="G13" s="57">
        <f t="shared" si="0"/>
        <v>366</v>
      </c>
      <c r="H13" s="57">
        <f t="shared" si="0"/>
        <v>376</v>
      </c>
    </row>
    <row r="14" spans="1:8" ht="6" customHeight="1" x14ac:dyDescent="0.2">
      <c r="A14" s="55"/>
      <c r="B14" s="57"/>
      <c r="C14" s="46"/>
      <c r="D14" s="46"/>
      <c r="E14" s="46"/>
      <c r="F14" s="46"/>
      <c r="G14" s="46"/>
      <c r="H14" s="46"/>
    </row>
    <row r="15" spans="1:8" ht="12.75" customHeight="1" x14ac:dyDescent="0.2">
      <c r="A15" s="56" t="s">
        <v>20</v>
      </c>
      <c r="B15" s="57">
        <f t="shared" ref="B15:B32" si="1">SUM(C15:H15)</f>
        <v>909</v>
      </c>
      <c r="C15" s="57">
        <v>138</v>
      </c>
      <c r="D15" s="57">
        <v>132</v>
      </c>
      <c r="E15" s="57">
        <v>173</v>
      </c>
      <c r="F15" s="57">
        <v>162</v>
      </c>
      <c r="G15" s="57">
        <v>145</v>
      </c>
      <c r="H15" s="57">
        <v>159</v>
      </c>
    </row>
    <row r="16" spans="1:8" ht="12.75" customHeight="1" x14ac:dyDescent="0.2">
      <c r="A16" s="56" t="s">
        <v>21</v>
      </c>
      <c r="B16" s="57">
        <f t="shared" si="1"/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22</v>
      </c>
      <c r="B17" s="57">
        <f t="shared" si="1"/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</row>
    <row r="18" spans="1:8" ht="12.75" customHeight="1" x14ac:dyDescent="0.2">
      <c r="A18" s="56" t="s">
        <v>23</v>
      </c>
      <c r="B18" s="57">
        <f t="shared" si="1"/>
        <v>441</v>
      </c>
      <c r="C18" s="57">
        <v>67</v>
      </c>
      <c r="D18" s="57">
        <v>55</v>
      </c>
      <c r="E18" s="57">
        <v>79</v>
      </c>
      <c r="F18" s="57">
        <v>77</v>
      </c>
      <c r="G18" s="57">
        <v>92</v>
      </c>
      <c r="H18" s="57">
        <v>71</v>
      </c>
    </row>
    <row r="19" spans="1:8" ht="12.75" customHeight="1" x14ac:dyDescent="0.2">
      <c r="A19" s="56" t="s">
        <v>24</v>
      </c>
      <c r="B19" s="57">
        <f t="shared" si="1"/>
        <v>319</v>
      </c>
      <c r="C19" s="57">
        <v>45</v>
      </c>
      <c r="D19" s="57">
        <v>57</v>
      </c>
      <c r="E19" s="57">
        <v>50</v>
      </c>
      <c r="F19" s="57">
        <v>57</v>
      </c>
      <c r="G19" s="57">
        <v>56</v>
      </c>
      <c r="H19" s="57">
        <v>54</v>
      </c>
    </row>
    <row r="20" spans="1:8" ht="12.75" customHeight="1" x14ac:dyDescent="0.2">
      <c r="A20" s="56" t="s">
        <v>25</v>
      </c>
      <c r="B20" s="57">
        <f t="shared" si="1"/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</row>
    <row r="21" spans="1:8" ht="12.75" customHeight="1" x14ac:dyDescent="0.2">
      <c r="A21" s="56" t="s">
        <v>26</v>
      </c>
      <c r="B21" s="57">
        <f t="shared" si="1"/>
        <v>394</v>
      </c>
      <c r="C21" s="57">
        <v>70</v>
      </c>
      <c r="D21" s="57">
        <v>63</v>
      </c>
      <c r="E21" s="57">
        <v>56</v>
      </c>
      <c r="F21" s="57">
        <v>59</v>
      </c>
      <c r="G21" s="57">
        <v>77</v>
      </c>
      <c r="H21" s="57">
        <v>69</v>
      </c>
    </row>
    <row r="22" spans="1:8" ht="12.75" customHeight="1" x14ac:dyDescent="0.2">
      <c r="A22" s="56" t="s">
        <v>27</v>
      </c>
      <c r="B22" s="57">
        <f t="shared" si="1"/>
        <v>749</v>
      </c>
      <c r="C22" s="57">
        <f>76+50</f>
        <v>126</v>
      </c>
      <c r="D22" s="57">
        <f>58+59</f>
        <v>117</v>
      </c>
      <c r="E22" s="57">
        <f>58+61</f>
        <v>119</v>
      </c>
      <c r="F22" s="57">
        <f>56+63</f>
        <v>119</v>
      </c>
      <c r="G22" s="57">
        <f>59+82</f>
        <v>141</v>
      </c>
      <c r="H22" s="57">
        <f>58+69</f>
        <v>127</v>
      </c>
    </row>
    <row r="23" spans="1:8" ht="12.75" customHeight="1" x14ac:dyDescent="0.2">
      <c r="A23" s="56" t="s">
        <v>28</v>
      </c>
      <c r="B23" s="57">
        <f t="shared" si="1"/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29</v>
      </c>
      <c r="B24" s="57">
        <f t="shared" si="1"/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30</v>
      </c>
      <c r="B25" s="57">
        <f t="shared" si="1"/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</row>
    <row r="26" spans="1:8" ht="12.75" customHeight="1" x14ac:dyDescent="0.2">
      <c r="A26" s="56" t="s">
        <v>31</v>
      </c>
      <c r="B26" s="57">
        <f t="shared" si="1"/>
        <v>388</v>
      </c>
      <c r="C26" s="57">
        <v>39</v>
      </c>
      <c r="D26" s="57">
        <v>58</v>
      </c>
      <c r="E26" s="57">
        <v>74</v>
      </c>
      <c r="F26" s="57">
        <v>63</v>
      </c>
      <c r="G26" s="57">
        <v>69</v>
      </c>
      <c r="H26" s="57">
        <v>85</v>
      </c>
    </row>
    <row r="27" spans="1:8" ht="12.75" customHeight="1" x14ac:dyDescent="0.2">
      <c r="A27" s="56" t="s">
        <v>32</v>
      </c>
      <c r="B27" s="57">
        <f t="shared" si="1"/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</row>
    <row r="28" spans="1:8" ht="12.75" customHeight="1" x14ac:dyDescent="0.2">
      <c r="A28" s="56" t="s">
        <v>33</v>
      </c>
      <c r="B28" s="57">
        <f t="shared" si="1"/>
        <v>545</v>
      </c>
      <c r="C28" s="57">
        <v>87</v>
      </c>
      <c r="D28" s="57">
        <v>79</v>
      </c>
      <c r="E28" s="57">
        <v>84</v>
      </c>
      <c r="F28" s="57">
        <v>93</v>
      </c>
      <c r="G28" s="57">
        <v>96</v>
      </c>
      <c r="H28" s="57">
        <v>106</v>
      </c>
    </row>
    <row r="29" spans="1:8" ht="12.75" customHeight="1" x14ac:dyDescent="0.2">
      <c r="A29" s="56" t="s">
        <v>34</v>
      </c>
      <c r="B29" s="57">
        <f t="shared" si="1"/>
        <v>649</v>
      </c>
      <c r="C29" s="57">
        <v>109</v>
      </c>
      <c r="D29" s="57">
        <v>100</v>
      </c>
      <c r="E29" s="57">
        <v>121</v>
      </c>
      <c r="F29" s="57">
        <v>115</v>
      </c>
      <c r="G29" s="57">
        <v>105</v>
      </c>
      <c r="H29" s="57">
        <v>99</v>
      </c>
    </row>
    <row r="30" spans="1:8" ht="12.75" customHeight="1" x14ac:dyDescent="0.2">
      <c r="A30" s="56" t="s">
        <v>35</v>
      </c>
      <c r="B30" s="57">
        <f t="shared" si="1"/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</row>
    <row r="31" spans="1:8" ht="12.75" customHeight="1" x14ac:dyDescent="0.2">
      <c r="A31" s="56" t="s">
        <v>36</v>
      </c>
      <c r="B31" s="57">
        <f t="shared" si="1"/>
        <v>499</v>
      </c>
      <c r="C31" s="57">
        <v>68</v>
      </c>
      <c r="D31" s="57">
        <v>80</v>
      </c>
      <c r="E31" s="57">
        <v>71</v>
      </c>
      <c r="F31" s="57">
        <v>90</v>
      </c>
      <c r="G31" s="57">
        <v>76</v>
      </c>
      <c r="H31" s="57">
        <v>114</v>
      </c>
    </row>
    <row r="32" spans="1:8" ht="12.75" customHeight="1" x14ac:dyDescent="0.2">
      <c r="A32" s="56" t="s">
        <v>37</v>
      </c>
      <c r="B32" s="57">
        <f t="shared" si="1"/>
        <v>735</v>
      </c>
      <c r="C32" s="57">
        <v>109</v>
      </c>
      <c r="D32" s="57">
        <v>108</v>
      </c>
      <c r="E32" s="57">
        <v>125</v>
      </c>
      <c r="F32" s="57">
        <v>124</v>
      </c>
      <c r="G32" s="57">
        <v>139</v>
      </c>
      <c r="H32" s="57">
        <v>130</v>
      </c>
    </row>
    <row r="33" spans="1:9" ht="12.75" customHeight="1" x14ac:dyDescent="0.2">
      <c r="A33" s="59" t="s">
        <v>38</v>
      </c>
      <c r="B33" s="57">
        <f t="shared" ref="B33:H33" si="2">SUM(B15:B32)</f>
        <v>5628</v>
      </c>
      <c r="C33" s="57">
        <f t="shared" si="2"/>
        <v>858</v>
      </c>
      <c r="D33" s="57">
        <f t="shared" si="2"/>
        <v>849</v>
      </c>
      <c r="E33" s="57">
        <f t="shared" si="2"/>
        <v>952</v>
      </c>
      <c r="F33" s="57">
        <f t="shared" si="2"/>
        <v>959</v>
      </c>
      <c r="G33" s="57">
        <f t="shared" si="2"/>
        <v>996</v>
      </c>
      <c r="H33" s="57">
        <f t="shared" si="2"/>
        <v>1014</v>
      </c>
    </row>
    <row r="34" spans="1:9" ht="6" customHeight="1" x14ac:dyDescent="0.2">
      <c r="A34" s="60"/>
      <c r="B34" s="57"/>
      <c r="C34" s="46"/>
      <c r="D34" s="46"/>
      <c r="E34" s="46"/>
      <c r="F34" s="46"/>
      <c r="G34" s="46"/>
      <c r="H34" s="46"/>
    </row>
    <row r="35" spans="1:9" ht="12.75" customHeight="1" x14ac:dyDescent="0.2">
      <c r="A35" s="59" t="s">
        <v>39</v>
      </c>
      <c r="B35" s="61">
        <f t="shared" ref="B35:H35" si="3">+B13+B33</f>
        <v>7476</v>
      </c>
      <c r="C35" s="61">
        <f t="shared" si="3"/>
        <v>1064</v>
      </c>
      <c r="D35" s="61">
        <f t="shared" si="3"/>
        <v>1111</v>
      </c>
      <c r="E35" s="61">
        <f t="shared" si="3"/>
        <v>1251</v>
      </c>
      <c r="F35" s="61">
        <f t="shared" si="3"/>
        <v>1298</v>
      </c>
      <c r="G35" s="61">
        <f t="shared" si="3"/>
        <v>1362</v>
      </c>
      <c r="H35" s="61">
        <f t="shared" si="3"/>
        <v>1390</v>
      </c>
      <c r="I35" s="38"/>
    </row>
    <row r="36" spans="1:9" ht="12.75" customHeight="1" x14ac:dyDescent="0.2">
      <c r="A36" s="63" t="s">
        <v>67</v>
      </c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7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6" ht="10.199999999999999" x14ac:dyDescent="0.2"/>
  </sheetData>
  <mergeCells count="2">
    <mergeCell ref="B5:B6"/>
    <mergeCell ref="A5:A6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workbookViewId="0">
      <selection activeCell="N3" sqref="N3"/>
    </sheetView>
  </sheetViews>
  <sheetFormatPr baseColWidth="10" defaultColWidth="9.85546875" defaultRowHeight="12.75" customHeight="1" x14ac:dyDescent="0.2"/>
  <cols>
    <col min="1" max="1" width="22" style="25" customWidth="1"/>
    <col min="2" max="8" width="13.2851562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47" t="s">
        <v>76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66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f>SUM(C8:H8)</f>
        <v>285</v>
      </c>
      <c r="C8" s="57">
        <v>24</v>
      </c>
      <c r="D8" s="57">
        <v>42</v>
      </c>
      <c r="E8" s="57">
        <v>36</v>
      </c>
      <c r="F8" s="57">
        <v>68</v>
      </c>
      <c r="G8" s="57">
        <v>59</v>
      </c>
      <c r="H8" s="57">
        <v>56</v>
      </c>
    </row>
    <row r="9" spans="1:8" ht="12.75" customHeight="1" x14ac:dyDescent="0.2">
      <c r="A9" s="56" t="s">
        <v>72</v>
      </c>
      <c r="B9" s="57">
        <f>SUM(C9:H9)</f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</row>
    <row r="10" spans="1:8" ht="12.75" customHeight="1" x14ac:dyDescent="0.2">
      <c r="A10" s="56" t="s">
        <v>16</v>
      </c>
      <c r="B10" s="57">
        <f>SUM(C10:H10)</f>
        <v>532</v>
      </c>
      <c r="C10" s="57">
        <v>55</v>
      </c>
      <c r="D10" s="57">
        <v>69</v>
      </c>
      <c r="E10" s="57">
        <v>86</v>
      </c>
      <c r="F10" s="57">
        <v>96</v>
      </c>
      <c r="G10" s="57">
        <v>106</v>
      </c>
      <c r="H10" s="57">
        <v>120</v>
      </c>
    </row>
    <row r="11" spans="1:8" ht="12.75" customHeight="1" x14ac:dyDescent="0.2">
      <c r="A11" s="56" t="s">
        <v>17</v>
      </c>
      <c r="B11" s="57">
        <f>SUM(C11:H11)</f>
        <v>371</v>
      </c>
      <c r="C11" s="57">
        <v>55</v>
      </c>
      <c r="D11" s="57">
        <v>52</v>
      </c>
      <c r="E11" s="57">
        <v>64</v>
      </c>
      <c r="F11" s="57">
        <v>48</v>
      </c>
      <c r="G11" s="57">
        <v>69</v>
      </c>
      <c r="H11" s="57">
        <v>83</v>
      </c>
    </row>
    <row r="12" spans="1:8" ht="12.75" customHeight="1" x14ac:dyDescent="0.2">
      <c r="A12" s="56" t="s">
        <v>18</v>
      </c>
      <c r="B12" s="57">
        <f>SUM(C12:H12)</f>
        <v>662</v>
      </c>
      <c r="C12" s="57">
        <v>87</v>
      </c>
      <c r="D12" s="57">
        <v>97</v>
      </c>
      <c r="E12" s="57">
        <v>105</v>
      </c>
      <c r="F12" s="57">
        <v>123</v>
      </c>
      <c r="G12" s="57">
        <v>133</v>
      </c>
      <c r="H12" s="57">
        <v>117</v>
      </c>
    </row>
    <row r="13" spans="1:8" ht="12.75" customHeight="1" x14ac:dyDescent="0.2">
      <c r="A13" s="59" t="s">
        <v>19</v>
      </c>
      <c r="B13" s="57">
        <f t="shared" ref="B13:H13" si="0">SUM(B8:B12)</f>
        <v>1850</v>
      </c>
      <c r="C13" s="57">
        <f t="shared" si="0"/>
        <v>221</v>
      </c>
      <c r="D13" s="57">
        <f t="shared" si="0"/>
        <v>260</v>
      </c>
      <c r="E13" s="57">
        <f t="shared" si="0"/>
        <v>291</v>
      </c>
      <c r="F13" s="57">
        <f t="shared" si="0"/>
        <v>335</v>
      </c>
      <c r="G13" s="57">
        <f t="shared" si="0"/>
        <v>367</v>
      </c>
      <c r="H13" s="57">
        <f t="shared" si="0"/>
        <v>376</v>
      </c>
    </row>
    <row r="14" spans="1:8" ht="6" customHeight="1" x14ac:dyDescent="0.2">
      <c r="A14" s="55"/>
      <c r="B14" s="57"/>
      <c r="C14" s="46"/>
      <c r="D14" s="46"/>
      <c r="E14" s="46"/>
      <c r="F14" s="46"/>
      <c r="G14" s="46"/>
      <c r="H14" s="46"/>
    </row>
    <row r="15" spans="1:8" ht="12.75" customHeight="1" x14ac:dyDescent="0.2">
      <c r="A15" s="56" t="s">
        <v>20</v>
      </c>
      <c r="B15" s="57">
        <f t="shared" ref="B15:B32" si="1">SUM(C15:H15)</f>
        <v>914</v>
      </c>
      <c r="C15" s="57">
        <v>131</v>
      </c>
      <c r="D15" s="57">
        <v>154</v>
      </c>
      <c r="E15" s="57">
        <v>155</v>
      </c>
      <c r="F15" s="57">
        <v>146</v>
      </c>
      <c r="G15" s="57">
        <v>166</v>
      </c>
      <c r="H15" s="57">
        <v>162</v>
      </c>
    </row>
    <row r="16" spans="1:8" ht="12.75" customHeight="1" x14ac:dyDescent="0.2">
      <c r="A16" s="56" t="s">
        <v>21</v>
      </c>
      <c r="B16" s="57">
        <f t="shared" si="1"/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22</v>
      </c>
      <c r="B17" s="57">
        <f t="shared" si="1"/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</row>
    <row r="18" spans="1:8" ht="12.75" customHeight="1" x14ac:dyDescent="0.2">
      <c r="A18" s="56" t="s">
        <v>23</v>
      </c>
      <c r="B18" s="57">
        <f t="shared" si="1"/>
        <v>420</v>
      </c>
      <c r="C18" s="57">
        <v>54</v>
      </c>
      <c r="D18" s="57">
        <v>68</v>
      </c>
      <c r="E18" s="57">
        <v>72</v>
      </c>
      <c r="F18" s="57">
        <v>88</v>
      </c>
      <c r="G18" s="57">
        <v>80</v>
      </c>
      <c r="H18" s="57">
        <v>58</v>
      </c>
    </row>
    <row r="19" spans="1:8" ht="12.75" customHeight="1" x14ac:dyDescent="0.2">
      <c r="A19" s="56" t="s">
        <v>24</v>
      </c>
      <c r="B19" s="57">
        <f t="shared" si="1"/>
        <v>331</v>
      </c>
      <c r="C19" s="57">
        <v>56</v>
      </c>
      <c r="D19" s="57">
        <v>45</v>
      </c>
      <c r="E19" s="57">
        <v>58</v>
      </c>
      <c r="F19" s="57">
        <v>58</v>
      </c>
      <c r="G19" s="57">
        <v>56</v>
      </c>
      <c r="H19" s="57">
        <v>58</v>
      </c>
    </row>
    <row r="20" spans="1:8" ht="12.75" customHeight="1" x14ac:dyDescent="0.2">
      <c r="A20" s="56" t="s">
        <v>25</v>
      </c>
      <c r="B20" s="57">
        <f t="shared" si="1"/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</row>
    <row r="21" spans="1:8" ht="12.75" customHeight="1" x14ac:dyDescent="0.2">
      <c r="A21" s="56" t="s">
        <v>26</v>
      </c>
      <c r="B21" s="57">
        <f t="shared" si="1"/>
        <v>356</v>
      </c>
      <c r="C21" s="57">
        <v>58</v>
      </c>
      <c r="D21" s="57">
        <v>49</v>
      </c>
      <c r="E21" s="57">
        <v>53</v>
      </c>
      <c r="F21" s="57">
        <v>56</v>
      </c>
      <c r="G21" s="57">
        <v>71</v>
      </c>
      <c r="H21" s="57">
        <v>69</v>
      </c>
    </row>
    <row r="22" spans="1:8" ht="12.75" customHeight="1" x14ac:dyDescent="0.2">
      <c r="A22" s="56" t="s">
        <v>27</v>
      </c>
      <c r="B22" s="57">
        <f t="shared" si="1"/>
        <v>718</v>
      </c>
      <c r="C22" s="57">
        <f>46+55</f>
        <v>101</v>
      </c>
      <c r="D22" s="57">
        <f>63+58</f>
        <v>121</v>
      </c>
      <c r="E22" s="57">
        <f>54+66</f>
        <v>120</v>
      </c>
      <c r="F22" s="57">
        <f>56+74</f>
        <v>130</v>
      </c>
      <c r="G22" s="57">
        <f>60+67</f>
        <v>127</v>
      </c>
      <c r="H22" s="57">
        <f>60+59</f>
        <v>119</v>
      </c>
    </row>
    <row r="23" spans="1:8" ht="12.75" customHeight="1" x14ac:dyDescent="0.2">
      <c r="A23" s="56" t="s">
        <v>28</v>
      </c>
      <c r="B23" s="57">
        <f t="shared" si="1"/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29</v>
      </c>
      <c r="B24" s="57">
        <f t="shared" si="1"/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30</v>
      </c>
      <c r="B25" s="57">
        <f t="shared" si="1"/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</row>
    <row r="26" spans="1:8" ht="12.75" customHeight="1" x14ac:dyDescent="0.2">
      <c r="A26" s="56" t="s">
        <v>31</v>
      </c>
      <c r="B26" s="57">
        <f t="shared" si="1"/>
        <v>394</v>
      </c>
      <c r="C26" s="57">
        <v>48</v>
      </c>
      <c r="D26" s="57">
        <v>62</v>
      </c>
      <c r="E26" s="57">
        <v>59</v>
      </c>
      <c r="F26" s="57">
        <v>69</v>
      </c>
      <c r="G26" s="57">
        <v>86</v>
      </c>
      <c r="H26" s="57">
        <v>70</v>
      </c>
    </row>
    <row r="27" spans="1:8" ht="12.75" customHeight="1" x14ac:dyDescent="0.2">
      <c r="A27" s="56" t="s">
        <v>32</v>
      </c>
      <c r="B27" s="57">
        <f t="shared" si="1"/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</row>
    <row r="28" spans="1:8" ht="12.75" customHeight="1" x14ac:dyDescent="0.2">
      <c r="A28" s="56" t="s">
        <v>33</v>
      </c>
      <c r="B28" s="57">
        <f t="shared" si="1"/>
        <v>515</v>
      </c>
      <c r="C28" s="57">
        <v>80</v>
      </c>
      <c r="D28" s="57">
        <v>80</v>
      </c>
      <c r="E28" s="57">
        <v>86</v>
      </c>
      <c r="F28" s="57">
        <v>90</v>
      </c>
      <c r="G28" s="57">
        <v>103</v>
      </c>
      <c r="H28" s="57">
        <v>76</v>
      </c>
    </row>
    <row r="29" spans="1:8" ht="12.75" customHeight="1" x14ac:dyDescent="0.2">
      <c r="A29" s="56" t="s">
        <v>34</v>
      </c>
      <c r="B29" s="57">
        <f t="shared" si="1"/>
        <v>639</v>
      </c>
      <c r="C29" s="57">
        <v>103</v>
      </c>
      <c r="D29" s="57">
        <v>121</v>
      </c>
      <c r="E29" s="57">
        <v>115</v>
      </c>
      <c r="F29" s="57">
        <v>117</v>
      </c>
      <c r="G29" s="57">
        <v>104</v>
      </c>
      <c r="H29" s="57">
        <v>79</v>
      </c>
    </row>
    <row r="30" spans="1:8" ht="12.75" customHeight="1" x14ac:dyDescent="0.2">
      <c r="A30" s="56" t="s">
        <v>35</v>
      </c>
      <c r="B30" s="57">
        <f t="shared" si="1"/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</row>
    <row r="31" spans="1:8" ht="12.75" customHeight="1" x14ac:dyDescent="0.2">
      <c r="A31" s="56" t="s">
        <v>36</v>
      </c>
      <c r="B31" s="57">
        <f t="shared" si="1"/>
        <v>489</v>
      </c>
      <c r="C31" s="57">
        <v>74</v>
      </c>
      <c r="D31" s="57">
        <v>65</v>
      </c>
      <c r="E31" s="57">
        <v>83</v>
      </c>
      <c r="F31" s="57">
        <v>70</v>
      </c>
      <c r="G31" s="57">
        <v>116</v>
      </c>
      <c r="H31" s="57">
        <v>81</v>
      </c>
    </row>
    <row r="32" spans="1:8" ht="12.75" customHeight="1" x14ac:dyDescent="0.2">
      <c r="A32" s="56" t="s">
        <v>37</v>
      </c>
      <c r="B32" s="57">
        <f t="shared" si="1"/>
        <v>735</v>
      </c>
      <c r="C32" s="57">
        <v>90</v>
      </c>
      <c r="D32" s="57">
        <v>115</v>
      </c>
      <c r="E32" s="57">
        <v>118</v>
      </c>
      <c r="F32" s="57">
        <v>138</v>
      </c>
      <c r="G32" s="57">
        <v>126</v>
      </c>
      <c r="H32" s="57">
        <v>148</v>
      </c>
    </row>
    <row r="33" spans="1:9" ht="12.75" customHeight="1" x14ac:dyDescent="0.2">
      <c r="A33" s="59" t="s">
        <v>38</v>
      </c>
      <c r="B33" s="57">
        <f t="shared" ref="B33:H33" si="2">SUM(B15:B32)</f>
        <v>5511</v>
      </c>
      <c r="C33" s="57">
        <f t="shared" si="2"/>
        <v>795</v>
      </c>
      <c r="D33" s="57">
        <f t="shared" si="2"/>
        <v>880</v>
      </c>
      <c r="E33" s="57">
        <f t="shared" si="2"/>
        <v>919</v>
      </c>
      <c r="F33" s="57">
        <f t="shared" si="2"/>
        <v>962</v>
      </c>
      <c r="G33" s="57">
        <f t="shared" si="2"/>
        <v>1035</v>
      </c>
      <c r="H33" s="57">
        <f t="shared" si="2"/>
        <v>920</v>
      </c>
    </row>
    <row r="34" spans="1:9" ht="6" customHeight="1" x14ac:dyDescent="0.2">
      <c r="A34" s="60"/>
      <c r="B34" s="57"/>
      <c r="C34" s="46"/>
      <c r="D34" s="46"/>
      <c r="E34" s="46"/>
      <c r="F34" s="46"/>
      <c r="G34" s="46"/>
      <c r="H34" s="46"/>
    </row>
    <row r="35" spans="1:9" ht="12.75" customHeight="1" x14ac:dyDescent="0.2">
      <c r="A35" s="59" t="s">
        <v>39</v>
      </c>
      <c r="B35" s="61">
        <f t="shared" ref="B35:H35" si="3">+B13+B33</f>
        <v>7361</v>
      </c>
      <c r="C35" s="61">
        <f t="shared" si="3"/>
        <v>1016</v>
      </c>
      <c r="D35" s="61">
        <f t="shared" si="3"/>
        <v>1140</v>
      </c>
      <c r="E35" s="61">
        <f t="shared" si="3"/>
        <v>1210</v>
      </c>
      <c r="F35" s="61">
        <f t="shared" si="3"/>
        <v>1297</v>
      </c>
      <c r="G35" s="61">
        <f t="shared" si="3"/>
        <v>1402</v>
      </c>
      <c r="H35" s="61">
        <f t="shared" si="3"/>
        <v>1296</v>
      </c>
      <c r="I35" s="38"/>
    </row>
    <row r="36" spans="1:9" ht="12.75" customHeight="1" x14ac:dyDescent="0.2">
      <c r="A36" s="63" t="s">
        <v>67</v>
      </c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7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6" ht="10.199999999999999" x14ac:dyDescent="0.2"/>
  </sheetData>
  <mergeCells count="2">
    <mergeCell ref="B5:B6"/>
    <mergeCell ref="A5:A6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workbookViewId="0">
      <selection activeCell="N3" sqref="N3"/>
    </sheetView>
  </sheetViews>
  <sheetFormatPr baseColWidth="10" defaultColWidth="9.85546875" defaultRowHeight="12.75" customHeight="1" x14ac:dyDescent="0.2"/>
  <cols>
    <col min="1" max="1" width="22" style="25" customWidth="1"/>
    <col min="2" max="8" width="13.2851562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47" t="s">
        <v>75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66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f>SUM(C8:H8)</f>
        <v>300</v>
      </c>
      <c r="C8" s="57">
        <v>37</v>
      </c>
      <c r="D8" s="57">
        <v>38</v>
      </c>
      <c r="E8" s="57">
        <v>55</v>
      </c>
      <c r="F8" s="57">
        <v>61</v>
      </c>
      <c r="G8" s="57">
        <v>56</v>
      </c>
      <c r="H8" s="57">
        <v>53</v>
      </c>
    </row>
    <row r="9" spans="1:8" ht="12.75" customHeight="1" x14ac:dyDescent="0.2">
      <c r="A9" s="56" t="s">
        <v>72</v>
      </c>
      <c r="B9" s="57">
        <f>SUM(C9:H9)</f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</row>
    <row r="10" spans="1:8" ht="12.75" customHeight="1" x14ac:dyDescent="0.2">
      <c r="A10" s="56" t="s">
        <v>16</v>
      </c>
      <c r="B10" s="57">
        <f>SUM(C10:H10)</f>
        <v>535</v>
      </c>
      <c r="C10" s="57">
        <v>59</v>
      </c>
      <c r="D10" s="57">
        <v>72</v>
      </c>
      <c r="E10" s="57">
        <v>90</v>
      </c>
      <c r="F10" s="57">
        <v>101</v>
      </c>
      <c r="G10" s="57">
        <v>112</v>
      </c>
      <c r="H10" s="57">
        <v>101</v>
      </c>
    </row>
    <row r="11" spans="1:8" ht="12.75" customHeight="1" x14ac:dyDescent="0.2">
      <c r="A11" s="56" t="s">
        <v>17</v>
      </c>
      <c r="B11" s="57">
        <f>SUM(C11:H11)</f>
        <v>345</v>
      </c>
      <c r="C11" s="57">
        <v>34</v>
      </c>
      <c r="D11" s="57">
        <v>52</v>
      </c>
      <c r="E11" s="57">
        <v>54</v>
      </c>
      <c r="F11" s="57">
        <v>61</v>
      </c>
      <c r="G11" s="57">
        <v>81</v>
      </c>
      <c r="H11" s="57">
        <v>63</v>
      </c>
    </row>
    <row r="12" spans="1:8" ht="12.75" customHeight="1" x14ac:dyDescent="0.2">
      <c r="A12" s="56" t="s">
        <v>18</v>
      </c>
      <c r="B12" s="57">
        <f>SUM(C12:H12)</f>
        <v>674</v>
      </c>
      <c r="C12" s="57">
        <v>96</v>
      </c>
      <c r="D12" s="57">
        <v>100</v>
      </c>
      <c r="E12" s="57">
        <v>116</v>
      </c>
      <c r="F12" s="57">
        <v>111</v>
      </c>
      <c r="G12" s="57">
        <v>124</v>
      </c>
      <c r="H12" s="57">
        <v>127</v>
      </c>
    </row>
    <row r="13" spans="1:8" ht="12.75" customHeight="1" x14ac:dyDescent="0.2">
      <c r="A13" s="59" t="s">
        <v>19</v>
      </c>
      <c r="B13" s="57">
        <f t="shared" ref="B13:H13" si="0">SUM(B8:B12)</f>
        <v>1854</v>
      </c>
      <c r="C13" s="57">
        <f t="shared" si="0"/>
        <v>226</v>
      </c>
      <c r="D13" s="57">
        <f t="shared" si="0"/>
        <v>262</v>
      </c>
      <c r="E13" s="57">
        <f t="shared" si="0"/>
        <v>315</v>
      </c>
      <c r="F13" s="57">
        <f t="shared" si="0"/>
        <v>334</v>
      </c>
      <c r="G13" s="57">
        <f t="shared" si="0"/>
        <v>373</v>
      </c>
      <c r="H13" s="57">
        <f t="shared" si="0"/>
        <v>344</v>
      </c>
    </row>
    <row r="14" spans="1:8" ht="6" customHeight="1" x14ac:dyDescent="0.2">
      <c r="A14" s="55"/>
      <c r="B14" s="57"/>
      <c r="C14" s="46"/>
      <c r="D14" s="46"/>
      <c r="E14" s="46"/>
      <c r="F14" s="46"/>
      <c r="G14" s="46"/>
      <c r="H14" s="46"/>
    </row>
    <row r="15" spans="1:8" ht="12.75" customHeight="1" x14ac:dyDescent="0.2">
      <c r="A15" s="56" t="s">
        <v>20</v>
      </c>
      <c r="B15" s="57">
        <f t="shared" ref="B15:B32" si="1">SUM(C15:H15)</f>
        <v>936</v>
      </c>
      <c r="C15" s="57">
        <v>143</v>
      </c>
      <c r="D15" s="57">
        <v>154</v>
      </c>
      <c r="E15" s="57">
        <v>144</v>
      </c>
      <c r="F15" s="57">
        <v>170</v>
      </c>
      <c r="G15" s="57">
        <v>164</v>
      </c>
      <c r="H15" s="57">
        <v>161</v>
      </c>
    </row>
    <row r="16" spans="1:8" ht="12.75" customHeight="1" x14ac:dyDescent="0.2">
      <c r="A16" s="56" t="s">
        <v>21</v>
      </c>
      <c r="B16" s="57">
        <f t="shared" si="1"/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22</v>
      </c>
      <c r="B17" s="57">
        <f t="shared" si="1"/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</row>
    <row r="18" spans="1:8" ht="12.75" customHeight="1" x14ac:dyDescent="0.2">
      <c r="A18" s="56" t="s">
        <v>23</v>
      </c>
      <c r="B18" s="57">
        <f t="shared" si="1"/>
        <v>412</v>
      </c>
      <c r="C18" s="57">
        <v>58</v>
      </c>
      <c r="D18" s="57">
        <v>68</v>
      </c>
      <c r="E18" s="57">
        <v>88</v>
      </c>
      <c r="F18" s="57">
        <v>81</v>
      </c>
      <c r="G18" s="57">
        <v>60</v>
      </c>
      <c r="H18" s="57">
        <v>57</v>
      </c>
    </row>
    <row r="19" spans="1:8" ht="12.75" customHeight="1" x14ac:dyDescent="0.2">
      <c r="A19" s="56" t="s">
        <v>24</v>
      </c>
      <c r="B19" s="57">
        <f t="shared" si="1"/>
        <v>333</v>
      </c>
      <c r="C19" s="57">
        <v>42</v>
      </c>
      <c r="D19" s="57">
        <v>59</v>
      </c>
      <c r="E19" s="57">
        <v>57</v>
      </c>
      <c r="F19" s="57">
        <v>57</v>
      </c>
      <c r="G19" s="57">
        <v>60</v>
      </c>
      <c r="H19" s="57">
        <v>58</v>
      </c>
    </row>
    <row r="20" spans="1:8" ht="12.75" customHeight="1" x14ac:dyDescent="0.2">
      <c r="A20" s="56" t="s">
        <v>25</v>
      </c>
      <c r="B20" s="57">
        <f t="shared" si="1"/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</row>
    <row r="21" spans="1:8" ht="12.75" customHeight="1" x14ac:dyDescent="0.2">
      <c r="A21" s="56" t="s">
        <v>26</v>
      </c>
      <c r="B21" s="57">
        <f t="shared" si="1"/>
        <v>315</v>
      </c>
      <c r="C21" s="57">
        <v>43</v>
      </c>
      <c r="D21" s="57">
        <v>50</v>
      </c>
      <c r="E21" s="57">
        <v>46</v>
      </c>
      <c r="F21" s="57">
        <v>54</v>
      </c>
      <c r="G21" s="57">
        <v>65</v>
      </c>
      <c r="H21" s="57">
        <v>57</v>
      </c>
    </row>
    <row r="22" spans="1:8" ht="12.75" customHeight="1" x14ac:dyDescent="0.2">
      <c r="A22" s="56" t="s">
        <v>27</v>
      </c>
      <c r="B22" s="57">
        <f t="shared" si="1"/>
        <v>718</v>
      </c>
      <c r="C22" s="57">
        <v>119</v>
      </c>
      <c r="D22" s="57">
        <v>114</v>
      </c>
      <c r="E22" s="57">
        <v>121</v>
      </c>
      <c r="F22" s="57">
        <v>125</v>
      </c>
      <c r="G22" s="57">
        <v>127</v>
      </c>
      <c r="H22" s="57">
        <v>112</v>
      </c>
    </row>
    <row r="23" spans="1:8" ht="12.75" customHeight="1" x14ac:dyDescent="0.2">
      <c r="A23" s="56" t="s">
        <v>28</v>
      </c>
      <c r="B23" s="57">
        <f t="shared" si="1"/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29</v>
      </c>
      <c r="B24" s="57">
        <f t="shared" si="1"/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30</v>
      </c>
      <c r="B25" s="57">
        <f t="shared" si="1"/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</row>
    <row r="26" spans="1:8" ht="12.75" customHeight="1" x14ac:dyDescent="0.2">
      <c r="A26" s="56" t="s">
        <v>31</v>
      </c>
      <c r="B26" s="57">
        <f t="shared" si="1"/>
        <v>403</v>
      </c>
      <c r="C26" s="57">
        <v>58</v>
      </c>
      <c r="D26" s="57">
        <v>55</v>
      </c>
      <c r="E26" s="57">
        <v>54</v>
      </c>
      <c r="F26" s="57">
        <v>87</v>
      </c>
      <c r="G26" s="57">
        <v>70</v>
      </c>
      <c r="H26" s="57">
        <v>79</v>
      </c>
    </row>
    <row r="27" spans="1:8" ht="12.75" customHeight="1" x14ac:dyDescent="0.2">
      <c r="A27" s="56" t="s">
        <v>32</v>
      </c>
      <c r="B27" s="57">
        <f t="shared" si="1"/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</row>
    <row r="28" spans="1:8" ht="12.75" customHeight="1" x14ac:dyDescent="0.2">
      <c r="A28" s="56" t="s">
        <v>33</v>
      </c>
      <c r="B28" s="57">
        <f t="shared" si="1"/>
        <v>500</v>
      </c>
      <c r="C28" s="57">
        <v>68</v>
      </c>
      <c r="D28" s="57">
        <v>77</v>
      </c>
      <c r="E28" s="57">
        <v>89</v>
      </c>
      <c r="F28" s="57">
        <v>90</v>
      </c>
      <c r="G28" s="57">
        <v>91</v>
      </c>
      <c r="H28" s="57">
        <v>85</v>
      </c>
    </row>
    <row r="29" spans="1:8" ht="12.75" customHeight="1" x14ac:dyDescent="0.2">
      <c r="A29" s="56" t="s">
        <v>34</v>
      </c>
      <c r="B29" s="57">
        <f t="shared" si="1"/>
        <v>650</v>
      </c>
      <c r="C29" s="57">
        <v>122</v>
      </c>
      <c r="D29" s="57">
        <v>119</v>
      </c>
      <c r="E29" s="57">
        <v>122</v>
      </c>
      <c r="F29" s="57">
        <v>119</v>
      </c>
      <c r="G29" s="57">
        <v>88</v>
      </c>
      <c r="H29" s="57">
        <v>80</v>
      </c>
    </row>
    <row r="30" spans="1:8" ht="12.75" customHeight="1" x14ac:dyDescent="0.2">
      <c r="A30" s="56" t="s">
        <v>35</v>
      </c>
      <c r="B30" s="57">
        <f t="shared" si="1"/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</row>
    <row r="31" spans="1:8" ht="12.75" customHeight="1" x14ac:dyDescent="0.2">
      <c r="A31" s="56" t="s">
        <v>36</v>
      </c>
      <c r="B31" s="57">
        <f t="shared" si="1"/>
        <v>484</v>
      </c>
      <c r="C31" s="57">
        <v>60</v>
      </c>
      <c r="D31" s="57">
        <v>82</v>
      </c>
      <c r="E31" s="57">
        <v>68</v>
      </c>
      <c r="F31" s="57">
        <v>110</v>
      </c>
      <c r="G31" s="57">
        <v>91</v>
      </c>
      <c r="H31" s="57">
        <v>73</v>
      </c>
    </row>
    <row r="32" spans="1:8" ht="12.75" customHeight="1" x14ac:dyDescent="0.2">
      <c r="A32" s="56" t="s">
        <v>37</v>
      </c>
      <c r="B32" s="57">
        <f t="shared" si="1"/>
        <v>765</v>
      </c>
      <c r="C32" s="57">
        <v>98</v>
      </c>
      <c r="D32" s="57">
        <v>117</v>
      </c>
      <c r="E32" s="57">
        <v>123</v>
      </c>
      <c r="F32" s="57">
        <v>121</v>
      </c>
      <c r="G32" s="57">
        <v>155</v>
      </c>
      <c r="H32" s="57">
        <v>151</v>
      </c>
    </row>
    <row r="33" spans="1:9" ht="12.75" customHeight="1" x14ac:dyDescent="0.2">
      <c r="A33" s="59" t="s">
        <v>38</v>
      </c>
      <c r="B33" s="57">
        <f t="shared" ref="B33:H33" si="2">SUM(B15:B32)</f>
        <v>5516</v>
      </c>
      <c r="C33" s="57">
        <f t="shared" si="2"/>
        <v>811</v>
      </c>
      <c r="D33" s="57">
        <f t="shared" si="2"/>
        <v>895</v>
      </c>
      <c r="E33" s="57">
        <f t="shared" si="2"/>
        <v>912</v>
      </c>
      <c r="F33" s="57">
        <f t="shared" si="2"/>
        <v>1014</v>
      </c>
      <c r="G33" s="57">
        <f t="shared" si="2"/>
        <v>971</v>
      </c>
      <c r="H33" s="57">
        <f t="shared" si="2"/>
        <v>913</v>
      </c>
    </row>
    <row r="34" spans="1:9" ht="6" customHeight="1" x14ac:dyDescent="0.2">
      <c r="A34" s="60"/>
      <c r="B34" s="57"/>
      <c r="C34" s="46"/>
      <c r="D34" s="46"/>
      <c r="E34" s="46"/>
      <c r="F34" s="46"/>
      <c r="G34" s="46"/>
      <c r="H34" s="46"/>
    </row>
    <row r="35" spans="1:9" ht="12.75" customHeight="1" x14ac:dyDescent="0.2">
      <c r="A35" s="59" t="s">
        <v>39</v>
      </c>
      <c r="B35" s="61">
        <f t="shared" ref="B35:H35" si="3">+B13+B33</f>
        <v>7370</v>
      </c>
      <c r="C35" s="61">
        <f t="shared" si="3"/>
        <v>1037</v>
      </c>
      <c r="D35" s="61">
        <f t="shared" si="3"/>
        <v>1157</v>
      </c>
      <c r="E35" s="61">
        <f t="shared" si="3"/>
        <v>1227</v>
      </c>
      <c r="F35" s="61">
        <f t="shared" si="3"/>
        <v>1348</v>
      </c>
      <c r="G35" s="61">
        <f t="shared" si="3"/>
        <v>1344</v>
      </c>
      <c r="H35" s="61">
        <f t="shared" si="3"/>
        <v>1257</v>
      </c>
      <c r="I35" s="38"/>
    </row>
    <row r="36" spans="1:9" ht="12.75" customHeight="1" x14ac:dyDescent="0.2">
      <c r="A36" s="63" t="s">
        <v>67</v>
      </c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7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6" ht="10.199999999999999" x14ac:dyDescent="0.2"/>
  </sheetData>
  <mergeCells count="2">
    <mergeCell ref="B5:B6"/>
    <mergeCell ref="A5:A6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workbookViewId="0">
      <selection activeCell="E55" sqref="E55"/>
    </sheetView>
  </sheetViews>
  <sheetFormatPr baseColWidth="10" defaultColWidth="9.85546875" defaultRowHeight="12.75" customHeight="1" x14ac:dyDescent="0.2"/>
  <cols>
    <col min="1" max="1" width="22" style="25" customWidth="1"/>
    <col min="2" max="8" width="13.2851562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47" t="s">
        <v>74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66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f>SUM(C8:H8)</f>
        <v>311</v>
      </c>
      <c r="C8" s="57">
        <v>36</v>
      </c>
      <c r="D8" s="57">
        <v>52</v>
      </c>
      <c r="E8" s="57">
        <v>54</v>
      </c>
      <c r="F8" s="57">
        <v>55</v>
      </c>
      <c r="G8" s="57">
        <v>56</v>
      </c>
      <c r="H8" s="57">
        <v>58</v>
      </c>
    </row>
    <row r="9" spans="1:8" ht="12.75" customHeight="1" x14ac:dyDescent="0.2">
      <c r="A9" s="56" t="s">
        <v>72</v>
      </c>
      <c r="B9" s="57">
        <f>SUM(C9:H9)</f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</row>
    <row r="10" spans="1:8" ht="12.75" customHeight="1" x14ac:dyDescent="0.2">
      <c r="A10" s="56" t="s">
        <v>16</v>
      </c>
      <c r="B10" s="57">
        <f>SUM(C10:H10)</f>
        <v>571</v>
      </c>
      <c r="C10" s="57">
        <v>69</v>
      </c>
      <c r="D10" s="57">
        <v>86</v>
      </c>
      <c r="E10" s="57">
        <v>104</v>
      </c>
      <c r="F10" s="57">
        <v>102</v>
      </c>
      <c r="G10" s="57">
        <v>100</v>
      </c>
      <c r="H10" s="57">
        <v>110</v>
      </c>
    </row>
    <row r="11" spans="1:8" ht="12.75" customHeight="1" x14ac:dyDescent="0.2">
      <c r="A11" s="56" t="s">
        <v>17</v>
      </c>
      <c r="B11" s="57">
        <f>SUM(C11:H11)</f>
        <v>351</v>
      </c>
      <c r="C11" s="57">
        <v>44</v>
      </c>
      <c r="D11" s="57">
        <v>46</v>
      </c>
      <c r="E11" s="57">
        <v>47</v>
      </c>
      <c r="F11" s="57">
        <v>78</v>
      </c>
      <c r="G11" s="57">
        <v>65</v>
      </c>
      <c r="H11" s="57">
        <v>71</v>
      </c>
    </row>
    <row r="12" spans="1:8" ht="12.75" customHeight="1" x14ac:dyDescent="0.2">
      <c r="A12" s="56" t="s">
        <v>18</v>
      </c>
      <c r="B12" s="57">
        <f>SUM(C12:H12)</f>
        <v>697</v>
      </c>
      <c r="C12" s="57">
        <v>91</v>
      </c>
      <c r="D12" s="57">
        <v>109</v>
      </c>
      <c r="E12" s="57">
        <v>115</v>
      </c>
      <c r="F12" s="57">
        <v>110</v>
      </c>
      <c r="G12" s="57">
        <v>123</v>
      </c>
      <c r="H12" s="57">
        <v>149</v>
      </c>
    </row>
    <row r="13" spans="1:8" ht="12.75" customHeight="1" x14ac:dyDescent="0.2">
      <c r="A13" s="59" t="s">
        <v>19</v>
      </c>
      <c r="B13" s="57">
        <f t="shared" ref="B13:H13" si="0">SUM(B8:B12)</f>
        <v>1930</v>
      </c>
      <c r="C13" s="57">
        <f t="shared" si="0"/>
        <v>240</v>
      </c>
      <c r="D13" s="57">
        <f t="shared" si="0"/>
        <v>293</v>
      </c>
      <c r="E13" s="57">
        <f t="shared" si="0"/>
        <v>320</v>
      </c>
      <c r="F13" s="57">
        <f t="shared" si="0"/>
        <v>345</v>
      </c>
      <c r="G13" s="57">
        <f t="shared" si="0"/>
        <v>344</v>
      </c>
      <c r="H13" s="57">
        <f t="shared" si="0"/>
        <v>388</v>
      </c>
    </row>
    <row r="14" spans="1:8" ht="6" customHeight="1" x14ac:dyDescent="0.2">
      <c r="A14" s="55"/>
      <c r="B14" s="57"/>
      <c r="C14" s="46"/>
      <c r="D14" s="46"/>
      <c r="E14" s="46"/>
      <c r="F14" s="46"/>
      <c r="G14" s="46"/>
      <c r="H14" s="46"/>
    </row>
    <row r="15" spans="1:8" ht="12.75" customHeight="1" x14ac:dyDescent="0.2">
      <c r="A15" s="56" t="s">
        <v>20</v>
      </c>
      <c r="B15" s="57">
        <f t="shared" ref="B15:B32" si="1">SUM(C15:H15)</f>
        <v>935</v>
      </c>
      <c r="C15" s="57">
        <v>142</v>
      </c>
      <c r="D15" s="57">
        <v>141</v>
      </c>
      <c r="E15" s="57">
        <v>167</v>
      </c>
      <c r="F15" s="57">
        <v>162</v>
      </c>
      <c r="G15" s="57">
        <v>165</v>
      </c>
      <c r="H15" s="57">
        <v>158</v>
      </c>
    </row>
    <row r="16" spans="1:8" ht="12.75" customHeight="1" x14ac:dyDescent="0.2">
      <c r="A16" s="56" t="s">
        <v>21</v>
      </c>
      <c r="B16" s="57">
        <f t="shared" si="1"/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22</v>
      </c>
      <c r="B17" s="57">
        <f t="shared" si="1"/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</row>
    <row r="18" spans="1:8" ht="12.75" customHeight="1" x14ac:dyDescent="0.2">
      <c r="A18" s="56" t="s">
        <v>23</v>
      </c>
      <c r="B18" s="57">
        <f t="shared" si="1"/>
        <v>404</v>
      </c>
      <c r="C18" s="57">
        <v>64</v>
      </c>
      <c r="D18" s="57">
        <v>84</v>
      </c>
      <c r="E18" s="57">
        <v>83</v>
      </c>
      <c r="F18" s="57">
        <v>57</v>
      </c>
      <c r="G18" s="57">
        <v>59</v>
      </c>
      <c r="H18" s="57">
        <v>57</v>
      </c>
    </row>
    <row r="19" spans="1:8" ht="12.75" customHeight="1" x14ac:dyDescent="0.2">
      <c r="A19" s="56" t="s">
        <v>24</v>
      </c>
      <c r="B19" s="57">
        <f t="shared" si="1"/>
        <v>345</v>
      </c>
      <c r="C19" s="57">
        <v>55</v>
      </c>
      <c r="D19" s="57">
        <v>63</v>
      </c>
      <c r="E19" s="57">
        <v>59</v>
      </c>
      <c r="F19" s="57">
        <v>55</v>
      </c>
      <c r="G19" s="57">
        <v>57</v>
      </c>
      <c r="H19" s="57">
        <v>56</v>
      </c>
    </row>
    <row r="20" spans="1:8" ht="12.75" customHeight="1" x14ac:dyDescent="0.2">
      <c r="A20" s="56" t="s">
        <v>25</v>
      </c>
      <c r="B20" s="57">
        <f t="shared" si="1"/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</row>
    <row r="21" spans="1:8" ht="12.75" customHeight="1" x14ac:dyDescent="0.2">
      <c r="A21" s="56" t="s">
        <v>26</v>
      </c>
      <c r="B21" s="57">
        <f t="shared" si="1"/>
        <v>298</v>
      </c>
      <c r="C21" s="57">
        <v>41</v>
      </c>
      <c r="D21" s="57">
        <v>39</v>
      </c>
      <c r="E21" s="57">
        <v>49</v>
      </c>
      <c r="F21" s="57">
        <v>60</v>
      </c>
      <c r="G21" s="57">
        <v>61</v>
      </c>
      <c r="H21" s="57">
        <v>48</v>
      </c>
    </row>
    <row r="22" spans="1:8" ht="12.75" customHeight="1" x14ac:dyDescent="0.2">
      <c r="A22" s="56" t="s">
        <v>27</v>
      </c>
      <c r="B22" s="57">
        <f t="shared" si="1"/>
        <v>690</v>
      </c>
      <c r="C22" s="57">
        <f>51+58</f>
        <v>109</v>
      </c>
      <c r="D22" s="57">
        <f>51+63</f>
        <v>114</v>
      </c>
      <c r="E22" s="57">
        <f>65+53</f>
        <v>118</v>
      </c>
      <c r="F22" s="57">
        <f>59+57</f>
        <v>116</v>
      </c>
      <c r="G22" s="57">
        <f>60+58</f>
        <v>118</v>
      </c>
      <c r="H22" s="57">
        <f>53+62</f>
        <v>115</v>
      </c>
    </row>
    <row r="23" spans="1:8" ht="12.75" customHeight="1" x14ac:dyDescent="0.2">
      <c r="A23" s="56" t="s">
        <v>28</v>
      </c>
      <c r="B23" s="57">
        <f t="shared" si="1"/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29</v>
      </c>
      <c r="B24" s="57">
        <f t="shared" si="1"/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30</v>
      </c>
      <c r="B25" s="57">
        <f t="shared" si="1"/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</row>
    <row r="26" spans="1:8" ht="12.75" customHeight="1" x14ac:dyDescent="0.2">
      <c r="A26" s="56" t="s">
        <v>31</v>
      </c>
      <c r="B26" s="57">
        <f t="shared" si="1"/>
        <v>389</v>
      </c>
      <c r="C26" s="57">
        <v>52</v>
      </c>
      <c r="D26" s="57">
        <v>49</v>
      </c>
      <c r="E26" s="57">
        <v>76</v>
      </c>
      <c r="F26" s="57">
        <v>58</v>
      </c>
      <c r="G26" s="57">
        <v>75</v>
      </c>
      <c r="H26" s="57">
        <v>79</v>
      </c>
    </row>
    <row r="27" spans="1:8" ht="12.75" customHeight="1" x14ac:dyDescent="0.2">
      <c r="A27" s="56" t="s">
        <v>32</v>
      </c>
      <c r="B27" s="57">
        <f t="shared" si="1"/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</row>
    <row r="28" spans="1:8" ht="12.75" customHeight="1" x14ac:dyDescent="0.2">
      <c r="A28" s="56" t="s">
        <v>33</v>
      </c>
      <c r="B28" s="57">
        <f t="shared" si="1"/>
        <v>506</v>
      </c>
      <c r="C28" s="57">
        <v>70</v>
      </c>
      <c r="D28" s="57">
        <v>89</v>
      </c>
      <c r="E28" s="57">
        <v>87</v>
      </c>
      <c r="F28" s="57">
        <v>88</v>
      </c>
      <c r="G28" s="57">
        <v>90</v>
      </c>
      <c r="H28" s="57">
        <v>82</v>
      </c>
    </row>
    <row r="29" spans="1:8" ht="12.75" customHeight="1" x14ac:dyDescent="0.2">
      <c r="A29" s="56" t="s">
        <v>34</v>
      </c>
      <c r="B29" s="57">
        <f t="shared" si="1"/>
        <v>615</v>
      </c>
      <c r="C29" s="57">
        <v>124</v>
      </c>
      <c r="D29" s="57">
        <v>122</v>
      </c>
      <c r="E29" s="57">
        <v>120</v>
      </c>
      <c r="F29" s="57">
        <v>91</v>
      </c>
      <c r="G29" s="57">
        <v>90</v>
      </c>
      <c r="H29" s="57">
        <v>68</v>
      </c>
    </row>
    <row r="30" spans="1:8" ht="12.75" customHeight="1" x14ac:dyDescent="0.2">
      <c r="A30" s="56" t="s">
        <v>35</v>
      </c>
      <c r="B30" s="57">
        <f t="shared" si="1"/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</row>
    <row r="31" spans="1:8" ht="12.75" customHeight="1" x14ac:dyDescent="0.2">
      <c r="A31" s="56" t="s">
        <v>36</v>
      </c>
      <c r="B31" s="57">
        <f t="shared" si="1"/>
        <v>481</v>
      </c>
      <c r="C31" s="57">
        <v>68</v>
      </c>
      <c r="D31" s="57">
        <v>60</v>
      </c>
      <c r="E31" s="57">
        <v>102</v>
      </c>
      <c r="F31" s="57">
        <v>93</v>
      </c>
      <c r="G31" s="57">
        <v>79</v>
      </c>
      <c r="H31" s="57">
        <v>79</v>
      </c>
    </row>
    <row r="32" spans="1:8" ht="12.75" customHeight="1" x14ac:dyDescent="0.2">
      <c r="A32" s="56" t="s">
        <v>37</v>
      </c>
      <c r="B32" s="57">
        <f t="shared" si="1"/>
        <v>776</v>
      </c>
      <c r="C32" s="57">
        <v>98</v>
      </c>
      <c r="D32" s="57">
        <v>118</v>
      </c>
      <c r="E32" s="57">
        <v>111</v>
      </c>
      <c r="F32" s="57">
        <v>151</v>
      </c>
      <c r="G32" s="57">
        <v>171</v>
      </c>
      <c r="H32" s="57">
        <v>127</v>
      </c>
    </row>
    <row r="33" spans="1:9" ht="12.75" customHeight="1" x14ac:dyDescent="0.2">
      <c r="A33" s="59" t="s">
        <v>38</v>
      </c>
      <c r="B33" s="57">
        <f t="shared" ref="B33:H33" si="2">SUM(B15:B32)</f>
        <v>5439</v>
      </c>
      <c r="C33" s="57">
        <f t="shared" si="2"/>
        <v>823</v>
      </c>
      <c r="D33" s="57">
        <f t="shared" si="2"/>
        <v>879</v>
      </c>
      <c r="E33" s="57">
        <f t="shared" si="2"/>
        <v>972</v>
      </c>
      <c r="F33" s="57">
        <f t="shared" si="2"/>
        <v>931</v>
      </c>
      <c r="G33" s="57">
        <f t="shared" si="2"/>
        <v>965</v>
      </c>
      <c r="H33" s="57">
        <f t="shared" si="2"/>
        <v>869</v>
      </c>
    </row>
    <row r="34" spans="1:9" ht="6" customHeight="1" x14ac:dyDescent="0.2">
      <c r="A34" s="60"/>
      <c r="B34" s="57"/>
      <c r="C34" s="46"/>
      <c r="D34" s="46"/>
      <c r="E34" s="46"/>
      <c r="F34" s="46"/>
      <c r="G34" s="46"/>
      <c r="H34" s="46"/>
    </row>
    <row r="35" spans="1:9" ht="12.75" customHeight="1" x14ac:dyDescent="0.2">
      <c r="A35" s="59" t="s">
        <v>39</v>
      </c>
      <c r="B35" s="61">
        <f t="shared" ref="B35:H35" si="3">+B13+B33</f>
        <v>7369</v>
      </c>
      <c r="C35" s="61">
        <f t="shared" si="3"/>
        <v>1063</v>
      </c>
      <c r="D35" s="61">
        <f t="shared" si="3"/>
        <v>1172</v>
      </c>
      <c r="E35" s="61">
        <f t="shared" si="3"/>
        <v>1292</v>
      </c>
      <c r="F35" s="61">
        <f t="shared" si="3"/>
        <v>1276</v>
      </c>
      <c r="G35" s="61">
        <f t="shared" si="3"/>
        <v>1309</v>
      </c>
      <c r="H35" s="61">
        <f t="shared" si="3"/>
        <v>1257</v>
      </c>
      <c r="I35" s="38"/>
    </row>
    <row r="36" spans="1:9" ht="12.75" customHeight="1" x14ac:dyDescent="0.2">
      <c r="A36" s="63" t="s">
        <v>67</v>
      </c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7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6" ht="10.199999999999999" x14ac:dyDescent="0.2"/>
  </sheetData>
  <mergeCells count="2">
    <mergeCell ref="B5:B6"/>
    <mergeCell ref="A5:A6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A66"/>
  <sheetViews>
    <sheetView workbookViewId="0">
      <selection activeCell="N3" sqref="N3"/>
    </sheetView>
  </sheetViews>
  <sheetFormatPr baseColWidth="10" defaultColWidth="9.85546875" defaultRowHeight="12.75" customHeight="1" x14ac:dyDescent="0.2"/>
  <cols>
    <col min="1" max="1" width="22" style="25" customWidth="1"/>
    <col min="2" max="8" width="13.2851562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47" t="s">
        <v>73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66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f>SUM(C8:H8)</f>
        <v>320</v>
      </c>
      <c r="C8" s="57">
        <v>46</v>
      </c>
      <c r="D8" s="57">
        <v>51</v>
      </c>
      <c r="E8" s="57">
        <v>58</v>
      </c>
      <c r="F8" s="57">
        <v>53</v>
      </c>
      <c r="G8" s="57">
        <v>59</v>
      </c>
      <c r="H8" s="57">
        <v>53</v>
      </c>
    </row>
    <row r="9" spans="1:8" ht="12.75" customHeight="1" x14ac:dyDescent="0.2">
      <c r="A9" s="56" t="s">
        <v>72</v>
      </c>
      <c r="B9" s="57">
        <f>SUM(C9:H9)</f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</row>
    <row r="10" spans="1:8" ht="12.75" customHeight="1" x14ac:dyDescent="0.2">
      <c r="A10" s="56" t="s">
        <v>16</v>
      </c>
      <c r="B10" s="57">
        <f>SUM(C10:H10)</f>
        <v>571</v>
      </c>
      <c r="C10" s="57">
        <v>77</v>
      </c>
      <c r="D10" s="57">
        <v>81</v>
      </c>
      <c r="E10" s="57">
        <v>93</v>
      </c>
      <c r="F10" s="57">
        <v>98</v>
      </c>
      <c r="G10" s="57">
        <v>119</v>
      </c>
      <c r="H10" s="57">
        <v>103</v>
      </c>
    </row>
    <row r="11" spans="1:8" ht="12.75" customHeight="1" x14ac:dyDescent="0.2">
      <c r="A11" s="56" t="s">
        <v>17</v>
      </c>
      <c r="B11" s="57">
        <f>SUM(C11:H11)</f>
        <v>346</v>
      </c>
      <c r="C11" s="57">
        <v>40</v>
      </c>
      <c r="D11" s="57">
        <v>34</v>
      </c>
      <c r="E11" s="57">
        <v>69</v>
      </c>
      <c r="F11" s="57">
        <v>61</v>
      </c>
      <c r="G11" s="57">
        <v>75</v>
      </c>
      <c r="H11" s="57">
        <v>67</v>
      </c>
    </row>
    <row r="12" spans="1:8" ht="12.75" customHeight="1" x14ac:dyDescent="0.2">
      <c r="A12" s="56" t="s">
        <v>18</v>
      </c>
      <c r="B12" s="57">
        <f>SUM(C12:H12)</f>
        <v>722</v>
      </c>
      <c r="C12" s="57">
        <v>108</v>
      </c>
      <c r="D12" s="57">
        <v>109</v>
      </c>
      <c r="E12" s="57">
        <v>108</v>
      </c>
      <c r="F12" s="57">
        <v>115</v>
      </c>
      <c r="G12" s="57">
        <v>131</v>
      </c>
      <c r="H12" s="57">
        <v>151</v>
      </c>
    </row>
    <row r="13" spans="1:8" ht="12.75" customHeight="1" x14ac:dyDescent="0.2">
      <c r="A13" s="59" t="s">
        <v>19</v>
      </c>
      <c r="B13" s="57">
        <f t="shared" ref="B13:H13" si="0">SUM(B8:B12)</f>
        <v>1959</v>
      </c>
      <c r="C13" s="57">
        <f t="shared" si="0"/>
        <v>271</v>
      </c>
      <c r="D13" s="57">
        <f t="shared" si="0"/>
        <v>275</v>
      </c>
      <c r="E13" s="57">
        <f t="shared" si="0"/>
        <v>328</v>
      </c>
      <c r="F13" s="57">
        <f t="shared" si="0"/>
        <v>327</v>
      </c>
      <c r="G13" s="57">
        <f t="shared" si="0"/>
        <v>384</v>
      </c>
      <c r="H13" s="57">
        <f t="shared" si="0"/>
        <v>374</v>
      </c>
    </row>
    <row r="14" spans="1:8" ht="6" customHeight="1" x14ac:dyDescent="0.2">
      <c r="A14" s="55"/>
      <c r="B14" s="57"/>
      <c r="C14" s="46"/>
      <c r="D14" s="46"/>
      <c r="E14" s="46"/>
      <c r="F14" s="46"/>
      <c r="G14" s="46"/>
      <c r="H14" s="46"/>
    </row>
    <row r="15" spans="1:8" ht="12.75" customHeight="1" x14ac:dyDescent="0.2">
      <c r="A15" s="56" t="s">
        <v>20</v>
      </c>
      <c r="B15" s="57">
        <f t="shared" ref="B15:B32" si="1">SUM(C15:H15)</f>
        <v>896</v>
      </c>
      <c r="C15" s="57">
        <v>126</v>
      </c>
      <c r="D15" s="57">
        <v>164</v>
      </c>
      <c r="E15" s="57">
        <v>148</v>
      </c>
      <c r="F15" s="57">
        <v>163</v>
      </c>
      <c r="G15" s="57">
        <v>171</v>
      </c>
      <c r="H15" s="57">
        <v>124</v>
      </c>
    </row>
    <row r="16" spans="1:8" ht="12.75" customHeight="1" x14ac:dyDescent="0.2">
      <c r="A16" s="56" t="s">
        <v>21</v>
      </c>
      <c r="B16" s="57">
        <f t="shared" si="1"/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22</v>
      </c>
      <c r="B17" s="57">
        <f t="shared" si="1"/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</row>
    <row r="18" spans="1:8" ht="12.75" customHeight="1" x14ac:dyDescent="0.2">
      <c r="A18" s="56" t="s">
        <v>23</v>
      </c>
      <c r="B18" s="57">
        <f t="shared" si="1"/>
        <v>415</v>
      </c>
      <c r="C18" s="57">
        <v>80</v>
      </c>
      <c r="D18" s="57">
        <v>78</v>
      </c>
      <c r="E18" s="57">
        <v>57</v>
      </c>
      <c r="F18" s="57">
        <v>60</v>
      </c>
      <c r="G18" s="57">
        <v>59</v>
      </c>
      <c r="H18" s="57">
        <v>81</v>
      </c>
    </row>
    <row r="19" spans="1:8" ht="12.75" customHeight="1" x14ac:dyDescent="0.2">
      <c r="A19" s="56" t="s">
        <v>24</v>
      </c>
      <c r="B19" s="57">
        <f t="shared" si="1"/>
        <v>361</v>
      </c>
      <c r="C19" s="57">
        <v>64</v>
      </c>
      <c r="D19" s="57">
        <v>61</v>
      </c>
      <c r="E19" s="57">
        <v>61</v>
      </c>
      <c r="F19" s="57">
        <v>61</v>
      </c>
      <c r="G19" s="57">
        <v>58</v>
      </c>
      <c r="H19" s="57">
        <v>56</v>
      </c>
    </row>
    <row r="20" spans="1:8" ht="12.75" customHeight="1" x14ac:dyDescent="0.2">
      <c r="A20" s="56" t="s">
        <v>25</v>
      </c>
      <c r="B20" s="57">
        <f t="shared" si="1"/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</row>
    <row r="21" spans="1:8" ht="12.75" customHeight="1" x14ac:dyDescent="0.2">
      <c r="A21" s="56" t="s">
        <v>26</v>
      </c>
      <c r="B21" s="57">
        <f t="shared" si="1"/>
        <v>298</v>
      </c>
      <c r="C21" s="57">
        <v>33</v>
      </c>
      <c r="D21" s="57">
        <v>48</v>
      </c>
      <c r="E21" s="57">
        <v>58</v>
      </c>
      <c r="F21" s="57">
        <v>58</v>
      </c>
      <c r="G21" s="57">
        <v>56</v>
      </c>
      <c r="H21" s="57">
        <v>45</v>
      </c>
    </row>
    <row r="22" spans="1:8" ht="12.75" customHeight="1" x14ac:dyDescent="0.2">
      <c r="A22" s="56" t="s">
        <v>27</v>
      </c>
      <c r="B22" s="57">
        <f t="shared" si="1"/>
        <v>696</v>
      </c>
      <c r="C22" s="57">
        <v>113</v>
      </c>
      <c r="D22" s="57">
        <v>113</v>
      </c>
      <c r="E22" s="57">
        <v>112</v>
      </c>
      <c r="F22" s="57">
        <v>117</v>
      </c>
      <c r="G22" s="57">
        <v>117</v>
      </c>
      <c r="H22" s="57">
        <v>124</v>
      </c>
    </row>
    <row r="23" spans="1:8" ht="12.75" customHeight="1" x14ac:dyDescent="0.2">
      <c r="A23" s="56" t="s">
        <v>28</v>
      </c>
      <c r="B23" s="57">
        <f t="shared" si="1"/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29</v>
      </c>
      <c r="B24" s="57">
        <f t="shared" si="1"/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30</v>
      </c>
      <c r="B25" s="57">
        <f t="shared" si="1"/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</row>
    <row r="26" spans="1:8" ht="12.75" customHeight="1" x14ac:dyDescent="0.2">
      <c r="A26" s="56" t="s">
        <v>31</v>
      </c>
      <c r="B26" s="57">
        <f t="shared" si="1"/>
        <v>391</v>
      </c>
      <c r="C26" s="57">
        <v>36</v>
      </c>
      <c r="D26" s="57">
        <v>71</v>
      </c>
      <c r="E26" s="57">
        <v>60</v>
      </c>
      <c r="F26" s="57">
        <v>60</v>
      </c>
      <c r="G26" s="57">
        <v>85</v>
      </c>
      <c r="H26" s="57">
        <v>79</v>
      </c>
    </row>
    <row r="27" spans="1:8" ht="12.75" customHeight="1" x14ac:dyDescent="0.2">
      <c r="A27" s="56" t="s">
        <v>32</v>
      </c>
      <c r="B27" s="57">
        <f t="shared" si="1"/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</row>
    <row r="28" spans="1:8" ht="12.75" customHeight="1" x14ac:dyDescent="0.2">
      <c r="A28" s="56" t="s">
        <v>33</v>
      </c>
      <c r="B28" s="57">
        <f t="shared" si="1"/>
        <v>513</v>
      </c>
      <c r="C28" s="57">
        <v>90</v>
      </c>
      <c r="D28" s="57">
        <v>86</v>
      </c>
      <c r="E28" s="57">
        <v>84</v>
      </c>
      <c r="F28" s="57">
        <v>86</v>
      </c>
      <c r="G28" s="57">
        <v>91</v>
      </c>
      <c r="H28" s="57">
        <v>76</v>
      </c>
    </row>
    <row r="29" spans="1:8" ht="12.75" customHeight="1" x14ac:dyDescent="0.2">
      <c r="A29" s="56" t="s">
        <v>34</v>
      </c>
      <c r="B29" s="57">
        <f t="shared" si="1"/>
        <v>573</v>
      </c>
      <c r="C29" s="57">
        <v>120</v>
      </c>
      <c r="D29" s="57">
        <v>112</v>
      </c>
      <c r="E29" s="57">
        <v>88</v>
      </c>
      <c r="F29" s="57">
        <v>89</v>
      </c>
      <c r="G29" s="57">
        <v>84</v>
      </c>
      <c r="H29" s="57">
        <v>80</v>
      </c>
    </row>
    <row r="30" spans="1:8" ht="12.75" customHeight="1" x14ac:dyDescent="0.2">
      <c r="A30" s="56" t="s">
        <v>35</v>
      </c>
      <c r="B30" s="57">
        <f t="shared" si="1"/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</row>
    <row r="31" spans="1:8" ht="12.75" customHeight="1" x14ac:dyDescent="0.2">
      <c r="A31" s="56" t="s">
        <v>36</v>
      </c>
      <c r="B31" s="57">
        <f t="shared" si="1"/>
        <v>464</v>
      </c>
      <c r="C31" s="57">
        <v>53</v>
      </c>
      <c r="D31" s="57">
        <v>89</v>
      </c>
      <c r="E31" s="57">
        <v>86</v>
      </c>
      <c r="F31" s="57">
        <v>80</v>
      </c>
      <c r="G31" s="57">
        <v>88</v>
      </c>
      <c r="H31" s="57">
        <v>68</v>
      </c>
    </row>
    <row r="32" spans="1:8" ht="12.75" customHeight="1" x14ac:dyDescent="0.2">
      <c r="A32" s="56" t="s">
        <v>37</v>
      </c>
      <c r="B32" s="57">
        <f t="shared" si="1"/>
        <v>770</v>
      </c>
      <c r="C32" s="57">
        <v>99</v>
      </c>
      <c r="D32" s="57">
        <v>100</v>
      </c>
      <c r="E32" s="57">
        <v>145</v>
      </c>
      <c r="F32" s="57">
        <v>140</v>
      </c>
      <c r="G32" s="57">
        <v>145</v>
      </c>
      <c r="H32" s="57">
        <v>141</v>
      </c>
    </row>
    <row r="33" spans="1:9" ht="12.75" customHeight="1" x14ac:dyDescent="0.2">
      <c r="A33" s="59" t="s">
        <v>38</v>
      </c>
      <c r="B33" s="57">
        <f t="shared" ref="B33:H33" si="2">SUM(B15:B32)</f>
        <v>5377</v>
      </c>
      <c r="C33" s="57">
        <f t="shared" si="2"/>
        <v>814</v>
      </c>
      <c r="D33" s="57">
        <f t="shared" si="2"/>
        <v>922</v>
      </c>
      <c r="E33" s="57">
        <f t="shared" si="2"/>
        <v>899</v>
      </c>
      <c r="F33" s="57">
        <f t="shared" si="2"/>
        <v>914</v>
      </c>
      <c r="G33" s="57">
        <f t="shared" si="2"/>
        <v>954</v>
      </c>
      <c r="H33" s="57">
        <f t="shared" si="2"/>
        <v>874</v>
      </c>
    </row>
    <row r="34" spans="1:9" ht="6" customHeight="1" x14ac:dyDescent="0.2">
      <c r="A34" s="60"/>
      <c r="B34" s="57"/>
      <c r="C34" s="46"/>
      <c r="D34" s="46"/>
      <c r="E34" s="46"/>
      <c r="F34" s="46"/>
      <c r="G34" s="46"/>
      <c r="H34" s="46"/>
    </row>
    <row r="35" spans="1:9" ht="12.75" customHeight="1" x14ac:dyDescent="0.2">
      <c r="A35" s="59" t="s">
        <v>39</v>
      </c>
      <c r="B35" s="61">
        <f t="shared" ref="B35:H35" si="3">+B13+B33</f>
        <v>7336</v>
      </c>
      <c r="C35" s="61">
        <f t="shared" si="3"/>
        <v>1085</v>
      </c>
      <c r="D35" s="61">
        <f t="shared" si="3"/>
        <v>1197</v>
      </c>
      <c r="E35" s="61">
        <f t="shared" si="3"/>
        <v>1227</v>
      </c>
      <c r="F35" s="61">
        <f t="shared" si="3"/>
        <v>1241</v>
      </c>
      <c r="G35" s="61">
        <f t="shared" si="3"/>
        <v>1338</v>
      </c>
      <c r="H35" s="61">
        <f t="shared" si="3"/>
        <v>1248</v>
      </c>
      <c r="I35" s="38"/>
    </row>
    <row r="36" spans="1:9" ht="12.75" customHeight="1" x14ac:dyDescent="0.2">
      <c r="A36" s="63" t="s">
        <v>67</v>
      </c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7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6" ht="10.199999999999999" x14ac:dyDescent="0.2"/>
  </sheetData>
  <mergeCells count="2">
    <mergeCell ref="B5:B6"/>
    <mergeCell ref="A5:A6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A66"/>
  <sheetViews>
    <sheetView workbookViewId="0">
      <selection activeCell="N3" sqref="N3"/>
    </sheetView>
  </sheetViews>
  <sheetFormatPr baseColWidth="10" defaultColWidth="9.85546875" defaultRowHeight="12.75" customHeight="1" x14ac:dyDescent="0.2"/>
  <cols>
    <col min="1" max="1" width="22" style="25" customWidth="1"/>
    <col min="2" max="8" width="13.2851562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47" t="s">
        <v>71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66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f>SUM(C8:H8)</f>
        <v>311</v>
      </c>
      <c r="C8" s="57">
        <v>44</v>
      </c>
      <c r="D8" s="57">
        <v>54</v>
      </c>
      <c r="E8" s="57">
        <v>44</v>
      </c>
      <c r="F8" s="57">
        <v>56</v>
      </c>
      <c r="G8" s="57">
        <v>57</v>
      </c>
      <c r="H8" s="57">
        <v>56</v>
      </c>
    </row>
    <row r="9" spans="1:8" ht="12.75" customHeight="1" x14ac:dyDescent="0.2">
      <c r="A9" s="56" t="s">
        <v>72</v>
      </c>
      <c r="B9" s="57">
        <f>SUM(C9:H9)</f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</row>
    <row r="10" spans="1:8" ht="12.75" customHeight="1" x14ac:dyDescent="0.2">
      <c r="A10" s="56" t="s">
        <v>16</v>
      </c>
      <c r="B10" s="57">
        <f>SUM(C10:H10)</f>
        <v>583</v>
      </c>
      <c r="C10" s="57">
        <v>76</v>
      </c>
      <c r="D10" s="57">
        <v>79</v>
      </c>
      <c r="E10" s="57">
        <v>97</v>
      </c>
      <c r="F10" s="57">
        <v>110</v>
      </c>
      <c r="G10" s="57">
        <v>114</v>
      </c>
      <c r="H10" s="57">
        <v>107</v>
      </c>
    </row>
    <row r="11" spans="1:8" ht="12.75" customHeight="1" x14ac:dyDescent="0.2">
      <c r="A11" s="56" t="s">
        <v>17</v>
      </c>
      <c r="B11" s="57">
        <f>SUM(C11:H11)</f>
        <v>378</v>
      </c>
      <c r="C11" s="57">
        <v>40</v>
      </c>
      <c r="D11" s="57">
        <v>48</v>
      </c>
      <c r="E11" s="57">
        <v>66</v>
      </c>
      <c r="F11" s="57">
        <v>69</v>
      </c>
      <c r="G11" s="57">
        <v>74</v>
      </c>
      <c r="H11" s="57">
        <v>81</v>
      </c>
    </row>
    <row r="12" spans="1:8" ht="12.75" customHeight="1" x14ac:dyDescent="0.2">
      <c r="A12" s="56" t="s">
        <v>18</v>
      </c>
      <c r="B12" s="57">
        <f>SUM(C12:H12)</f>
        <v>717</v>
      </c>
      <c r="C12" s="57">
        <v>102</v>
      </c>
      <c r="D12" s="57">
        <v>94</v>
      </c>
      <c r="E12" s="57">
        <v>112</v>
      </c>
      <c r="F12" s="57">
        <v>113</v>
      </c>
      <c r="G12" s="57">
        <v>140</v>
      </c>
      <c r="H12" s="57">
        <v>156</v>
      </c>
    </row>
    <row r="13" spans="1:8" ht="12.75" customHeight="1" x14ac:dyDescent="0.2">
      <c r="A13" s="59" t="s">
        <v>19</v>
      </c>
      <c r="B13" s="57">
        <f>SUM(B8:B12)</f>
        <v>1989</v>
      </c>
      <c r="C13" s="57">
        <f t="shared" ref="C13:H13" si="0">SUM(C8:C12)</f>
        <v>262</v>
      </c>
      <c r="D13" s="57">
        <f t="shared" si="0"/>
        <v>275</v>
      </c>
      <c r="E13" s="57">
        <f t="shared" si="0"/>
        <v>319</v>
      </c>
      <c r="F13" s="57">
        <f t="shared" si="0"/>
        <v>348</v>
      </c>
      <c r="G13" s="57">
        <f t="shared" si="0"/>
        <v>385</v>
      </c>
      <c r="H13" s="57">
        <f t="shared" si="0"/>
        <v>400</v>
      </c>
    </row>
    <row r="14" spans="1:8" ht="6" customHeight="1" x14ac:dyDescent="0.2">
      <c r="A14" s="55"/>
      <c r="B14" s="57"/>
      <c r="C14" s="46"/>
      <c r="D14" s="46"/>
      <c r="E14" s="46"/>
      <c r="F14" s="46"/>
      <c r="G14" s="46"/>
      <c r="H14" s="46"/>
    </row>
    <row r="15" spans="1:8" ht="12.75" customHeight="1" x14ac:dyDescent="0.2">
      <c r="A15" s="56" t="s">
        <v>20</v>
      </c>
      <c r="B15" s="57">
        <v>934</v>
      </c>
      <c r="C15" s="57">
        <v>154</v>
      </c>
      <c r="D15" s="57">
        <v>135</v>
      </c>
      <c r="E15" s="57">
        <v>155</v>
      </c>
      <c r="F15" s="57">
        <v>180</v>
      </c>
      <c r="G15" s="57">
        <v>146</v>
      </c>
      <c r="H15" s="57">
        <v>164</v>
      </c>
    </row>
    <row r="16" spans="1:8" ht="12.75" customHeight="1" x14ac:dyDescent="0.2">
      <c r="A16" s="56" t="s">
        <v>21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22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</row>
    <row r="18" spans="1:8" ht="12.75" customHeight="1" x14ac:dyDescent="0.2">
      <c r="A18" s="56" t="s">
        <v>23</v>
      </c>
      <c r="B18" s="57">
        <v>415</v>
      </c>
      <c r="C18" s="57">
        <v>74</v>
      </c>
      <c r="D18" s="57">
        <v>57</v>
      </c>
      <c r="E18" s="57">
        <v>59</v>
      </c>
      <c r="F18" s="57">
        <v>58</v>
      </c>
      <c r="G18" s="57">
        <v>85</v>
      </c>
      <c r="H18" s="57">
        <v>82</v>
      </c>
    </row>
    <row r="19" spans="1:8" ht="12.75" customHeight="1" x14ac:dyDescent="0.2">
      <c r="A19" s="56" t="s">
        <v>24</v>
      </c>
      <c r="B19" s="57">
        <v>343</v>
      </c>
      <c r="C19" s="57">
        <v>60</v>
      </c>
      <c r="D19" s="57">
        <v>57</v>
      </c>
      <c r="E19" s="57">
        <v>59</v>
      </c>
      <c r="F19" s="57">
        <v>55</v>
      </c>
      <c r="G19" s="57">
        <v>55</v>
      </c>
      <c r="H19" s="57">
        <v>57</v>
      </c>
    </row>
    <row r="20" spans="1:8" ht="12.75" customHeight="1" x14ac:dyDescent="0.2">
      <c r="A20" s="56" t="s">
        <v>25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</row>
    <row r="21" spans="1:8" ht="12.75" customHeight="1" x14ac:dyDescent="0.2">
      <c r="A21" s="56" t="s">
        <v>26</v>
      </c>
      <c r="B21" s="57">
        <v>305</v>
      </c>
      <c r="C21" s="57">
        <v>40</v>
      </c>
      <c r="D21" s="57">
        <v>52</v>
      </c>
      <c r="E21" s="57">
        <v>56</v>
      </c>
      <c r="F21" s="57">
        <v>57</v>
      </c>
      <c r="G21" s="57">
        <v>51</v>
      </c>
      <c r="H21" s="57">
        <v>49</v>
      </c>
    </row>
    <row r="22" spans="1:8" ht="12.75" customHeight="1" x14ac:dyDescent="0.2">
      <c r="A22" s="56" t="s">
        <v>27</v>
      </c>
      <c r="B22" s="57">
        <v>711</v>
      </c>
      <c r="C22" s="57">
        <v>94</v>
      </c>
      <c r="D22" s="57">
        <v>112</v>
      </c>
      <c r="E22" s="57">
        <v>121</v>
      </c>
      <c r="F22" s="57">
        <v>119</v>
      </c>
      <c r="G22" s="57">
        <v>127</v>
      </c>
      <c r="H22" s="57">
        <v>138</v>
      </c>
    </row>
    <row r="23" spans="1:8" ht="12.75" customHeight="1" x14ac:dyDescent="0.2">
      <c r="A23" s="56" t="s">
        <v>28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29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30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</row>
    <row r="26" spans="1:8" ht="12.75" customHeight="1" x14ac:dyDescent="0.2">
      <c r="A26" s="56" t="s">
        <v>31</v>
      </c>
      <c r="B26" s="57">
        <v>418</v>
      </c>
      <c r="C26" s="57">
        <v>58</v>
      </c>
      <c r="D26" s="57">
        <v>54</v>
      </c>
      <c r="E26" s="57">
        <v>57</v>
      </c>
      <c r="F26" s="57">
        <v>78</v>
      </c>
      <c r="G26" s="57">
        <v>89</v>
      </c>
      <c r="H26" s="57">
        <v>82</v>
      </c>
    </row>
    <row r="27" spans="1:8" ht="12.75" customHeight="1" x14ac:dyDescent="0.2">
      <c r="A27" s="56" t="s">
        <v>32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</row>
    <row r="28" spans="1:8" ht="12.75" customHeight="1" x14ac:dyDescent="0.2">
      <c r="A28" s="56" t="s">
        <v>33</v>
      </c>
      <c r="B28" s="57">
        <v>500</v>
      </c>
      <c r="C28" s="57">
        <v>87</v>
      </c>
      <c r="D28" s="57">
        <v>76</v>
      </c>
      <c r="E28" s="57">
        <v>83</v>
      </c>
      <c r="F28" s="57">
        <v>90</v>
      </c>
      <c r="G28" s="57">
        <v>84</v>
      </c>
      <c r="H28" s="57">
        <v>80</v>
      </c>
    </row>
    <row r="29" spans="1:8" ht="12.75" customHeight="1" x14ac:dyDescent="0.2">
      <c r="A29" s="56" t="s">
        <v>34</v>
      </c>
      <c r="B29" s="57">
        <v>561</v>
      </c>
      <c r="C29" s="57">
        <v>101</v>
      </c>
      <c r="D29" s="57">
        <v>91</v>
      </c>
      <c r="E29" s="57">
        <v>90</v>
      </c>
      <c r="F29" s="57">
        <v>87</v>
      </c>
      <c r="G29" s="57">
        <v>91</v>
      </c>
      <c r="H29" s="57">
        <v>101</v>
      </c>
    </row>
    <row r="30" spans="1:8" ht="12.75" customHeight="1" x14ac:dyDescent="0.2">
      <c r="A30" s="56" t="s">
        <v>35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</row>
    <row r="31" spans="1:8" ht="12.75" customHeight="1" x14ac:dyDescent="0.2">
      <c r="A31" s="56" t="s">
        <v>36</v>
      </c>
      <c r="B31" s="57">
        <v>490</v>
      </c>
      <c r="C31" s="57">
        <v>71</v>
      </c>
      <c r="D31" s="57">
        <v>87</v>
      </c>
      <c r="E31" s="57">
        <v>86</v>
      </c>
      <c r="F31" s="57">
        <v>86</v>
      </c>
      <c r="G31" s="57">
        <v>77</v>
      </c>
      <c r="H31" s="57">
        <v>83</v>
      </c>
    </row>
    <row r="32" spans="1:8" ht="12.75" customHeight="1" x14ac:dyDescent="0.2">
      <c r="A32" s="56" t="s">
        <v>37</v>
      </c>
      <c r="B32" s="57">
        <v>790</v>
      </c>
      <c r="C32" s="57">
        <v>79</v>
      </c>
      <c r="D32" s="57">
        <v>140</v>
      </c>
      <c r="E32" s="57">
        <v>137</v>
      </c>
      <c r="F32" s="57">
        <v>147</v>
      </c>
      <c r="G32" s="57">
        <v>157</v>
      </c>
      <c r="H32" s="57">
        <v>130</v>
      </c>
    </row>
    <row r="33" spans="1:8" ht="12.75" customHeight="1" x14ac:dyDescent="0.2">
      <c r="A33" s="59" t="s">
        <v>38</v>
      </c>
      <c r="B33" s="57">
        <f>SUM(B15:B32)</f>
        <v>5467</v>
      </c>
      <c r="C33" s="57">
        <f t="shared" ref="C33:H33" si="1">SUM(C15:C32)</f>
        <v>818</v>
      </c>
      <c r="D33" s="57">
        <f t="shared" si="1"/>
        <v>861</v>
      </c>
      <c r="E33" s="57">
        <f t="shared" si="1"/>
        <v>903</v>
      </c>
      <c r="F33" s="57">
        <f t="shared" si="1"/>
        <v>957</v>
      </c>
      <c r="G33" s="57">
        <f t="shared" si="1"/>
        <v>962</v>
      </c>
      <c r="H33" s="57">
        <f t="shared" si="1"/>
        <v>966</v>
      </c>
    </row>
    <row r="34" spans="1:8" ht="6" customHeight="1" x14ac:dyDescent="0.2">
      <c r="A34" s="60"/>
      <c r="B34" s="57"/>
      <c r="C34" s="46"/>
      <c r="D34" s="46"/>
      <c r="E34" s="46"/>
      <c r="F34" s="46"/>
      <c r="G34" s="46"/>
      <c r="H34" s="46"/>
    </row>
    <row r="35" spans="1:8" ht="12.75" customHeight="1" x14ac:dyDescent="0.2">
      <c r="A35" s="59" t="s">
        <v>39</v>
      </c>
      <c r="B35" s="61">
        <f>+B13+B33</f>
        <v>7456</v>
      </c>
      <c r="C35" s="61">
        <f t="shared" ref="C35:H35" si="2">+C13+C33</f>
        <v>1080</v>
      </c>
      <c r="D35" s="61">
        <f t="shared" si="2"/>
        <v>1136</v>
      </c>
      <c r="E35" s="61">
        <f t="shared" si="2"/>
        <v>1222</v>
      </c>
      <c r="F35" s="61">
        <f t="shared" si="2"/>
        <v>1305</v>
      </c>
      <c r="G35" s="61">
        <f t="shared" si="2"/>
        <v>1347</v>
      </c>
      <c r="H35" s="61">
        <f t="shared" si="2"/>
        <v>1366</v>
      </c>
    </row>
    <row r="36" spans="1:8" ht="12.75" customHeight="1" x14ac:dyDescent="0.2">
      <c r="A36" s="63" t="s">
        <v>67</v>
      </c>
      <c r="B36" s="27"/>
      <c r="C36" s="27"/>
      <c r="D36" s="27"/>
      <c r="E36" s="27"/>
      <c r="F36" s="27"/>
      <c r="G36" s="27"/>
      <c r="H36" s="27"/>
    </row>
    <row r="37" spans="1:8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7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6" ht="10.199999999999999" x14ac:dyDescent="0.2"/>
  </sheetData>
  <mergeCells count="2">
    <mergeCell ref="B5:B6"/>
    <mergeCell ref="A5:A6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workbookViewId="0">
      <selection activeCell="L23" sqref="L23"/>
    </sheetView>
  </sheetViews>
  <sheetFormatPr baseColWidth="10" defaultColWidth="9.85546875" defaultRowHeight="12.75" customHeight="1" x14ac:dyDescent="0.2"/>
  <cols>
    <col min="1" max="1" width="22" style="25" customWidth="1"/>
    <col min="2" max="8" width="12.8554687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67" t="s">
        <v>93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81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</row>
    <row r="9" spans="1:8" ht="12.75" customHeight="1" x14ac:dyDescent="0.2">
      <c r="A9" s="56" t="s">
        <v>72</v>
      </c>
      <c r="B9" s="57">
        <v>409</v>
      </c>
      <c r="C9" s="57">
        <v>53</v>
      </c>
      <c r="D9" s="57">
        <v>47</v>
      </c>
      <c r="E9" s="57">
        <v>54</v>
      </c>
      <c r="F9" s="57">
        <v>82</v>
      </c>
      <c r="G9" s="57">
        <v>91</v>
      </c>
      <c r="H9" s="57">
        <v>82</v>
      </c>
    </row>
    <row r="10" spans="1:8" ht="12.75" customHeight="1" x14ac:dyDescent="0.2">
      <c r="A10" s="56" t="s">
        <v>16</v>
      </c>
      <c r="B10" s="57">
        <v>625</v>
      </c>
      <c r="C10" s="57">
        <v>85</v>
      </c>
      <c r="D10" s="57">
        <v>82</v>
      </c>
      <c r="E10" s="57">
        <v>102</v>
      </c>
      <c r="F10" s="57">
        <v>116</v>
      </c>
      <c r="G10" s="57">
        <v>123</v>
      </c>
      <c r="H10" s="57">
        <v>117</v>
      </c>
    </row>
    <row r="11" spans="1:8" ht="12.75" customHeight="1" x14ac:dyDescent="0.2">
      <c r="A11" s="56" t="s">
        <v>17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</row>
    <row r="12" spans="1:8" ht="12.75" customHeight="1" x14ac:dyDescent="0.2">
      <c r="A12" s="56" t="s">
        <v>18</v>
      </c>
      <c r="B12" s="57">
        <v>746</v>
      </c>
      <c r="C12" s="57">
        <v>80</v>
      </c>
      <c r="D12" s="57">
        <v>101</v>
      </c>
      <c r="E12" s="57">
        <v>113</v>
      </c>
      <c r="F12" s="57">
        <v>164</v>
      </c>
      <c r="G12" s="57">
        <v>167</v>
      </c>
      <c r="H12" s="57">
        <v>121</v>
      </c>
    </row>
    <row r="13" spans="1:8" s="70" customFormat="1" ht="17.100000000000001" customHeight="1" x14ac:dyDescent="0.2">
      <c r="A13" s="59" t="s">
        <v>19</v>
      </c>
      <c r="B13" s="61">
        <f t="shared" ref="B13:H13" si="0">SUM(B8:B12)</f>
        <v>1780</v>
      </c>
      <c r="C13" s="61">
        <f t="shared" si="0"/>
        <v>218</v>
      </c>
      <c r="D13" s="61">
        <f t="shared" si="0"/>
        <v>230</v>
      </c>
      <c r="E13" s="61">
        <f t="shared" si="0"/>
        <v>269</v>
      </c>
      <c r="F13" s="61">
        <f t="shared" si="0"/>
        <v>362</v>
      </c>
      <c r="G13" s="61">
        <f t="shared" si="0"/>
        <v>381</v>
      </c>
      <c r="H13" s="61">
        <f t="shared" si="0"/>
        <v>320</v>
      </c>
    </row>
    <row r="14" spans="1:8" ht="12.75" customHeight="1" x14ac:dyDescent="0.2">
      <c r="A14" s="56" t="s">
        <v>20</v>
      </c>
      <c r="B14" s="57">
        <v>866</v>
      </c>
      <c r="C14" s="57">
        <v>119</v>
      </c>
      <c r="D14" s="57">
        <v>129</v>
      </c>
      <c r="E14" s="57">
        <v>133</v>
      </c>
      <c r="F14" s="57">
        <v>172</v>
      </c>
      <c r="G14" s="57">
        <v>181</v>
      </c>
      <c r="H14" s="57">
        <v>132</v>
      </c>
    </row>
    <row r="15" spans="1:8" ht="12.75" customHeight="1" x14ac:dyDescent="0.2">
      <c r="A15" s="56" t="s">
        <v>21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</row>
    <row r="16" spans="1:8" ht="12.75" customHeight="1" x14ac:dyDescent="0.2">
      <c r="A16" s="56" t="s">
        <v>22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23</v>
      </c>
      <c r="B17" s="57">
        <v>528</v>
      </c>
      <c r="C17" s="57">
        <v>87</v>
      </c>
      <c r="D17" s="57">
        <v>82</v>
      </c>
      <c r="E17" s="57">
        <v>89</v>
      </c>
      <c r="F17" s="57">
        <v>92</v>
      </c>
      <c r="G17" s="57">
        <v>87</v>
      </c>
      <c r="H17" s="57">
        <v>91</v>
      </c>
    </row>
    <row r="18" spans="1:8" ht="12.75" customHeight="1" x14ac:dyDescent="0.2">
      <c r="A18" s="56" t="s">
        <v>24</v>
      </c>
      <c r="B18" s="57">
        <v>382</v>
      </c>
      <c r="C18" s="57">
        <v>58</v>
      </c>
      <c r="D18" s="57">
        <v>56</v>
      </c>
      <c r="E18" s="57">
        <v>55</v>
      </c>
      <c r="F18" s="57">
        <v>78</v>
      </c>
      <c r="G18" s="57">
        <v>72</v>
      </c>
      <c r="H18" s="57">
        <v>63</v>
      </c>
    </row>
    <row r="19" spans="1:8" ht="12.75" customHeight="1" x14ac:dyDescent="0.2">
      <c r="A19" s="56" t="s">
        <v>25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</row>
    <row r="20" spans="1:8" ht="12.75" customHeight="1" x14ac:dyDescent="0.2">
      <c r="A20" s="56" t="s">
        <v>26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</row>
    <row r="21" spans="1:8" ht="12.75" customHeight="1" x14ac:dyDescent="0.2">
      <c r="A21" s="56" t="s">
        <v>27</v>
      </c>
      <c r="B21" s="57">
        <v>640</v>
      </c>
      <c r="C21" s="57">
        <v>70</v>
      </c>
      <c r="D21" s="57">
        <v>93</v>
      </c>
      <c r="E21" s="57">
        <v>117</v>
      </c>
      <c r="F21" s="57">
        <v>124</v>
      </c>
      <c r="G21" s="57">
        <v>114</v>
      </c>
      <c r="H21" s="57">
        <v>122</v>
      </c>
    </row>
    <row r="22" spans="1:8" ht="12.75" customHeight="1" x14ac:dyDescent="0.2">
      <c r="A22" s="56" t="s">
        <v>28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</row>
    <row r="23" spans="1:8" ht="12.75" customHeight="1" x14ac:dyDescent="0.2">
      <c r="A23" s="56" t="s">
        <v>29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30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31</v>
      </c>
      <c r="B25" s="57">
        <v>273</v>
      </c>
      <c r="C25" s="57">
        <v>33</v>
      </c>
      <c r="D25" s="57">
        <v>24</v>
      </c>
      <c r="E25" s="57">
        <v>45</v>
      </c>
      <c r="F25" s="57">
        <v>58</v>
      </c>
      <c r="G25" s="57">
        <v>71</v>
      </c>
      <c r="H25" s="57">
        <v>42</v>
      </c>
    </row>
    <row r="26" spans="1:8" ht="12.75" customHeight="1" x14ac:dyDescent="0.2">
      <c r="A26" s="56" t="s">
        <v>32</v>
      </c>
      <c r="B26" s="57">
        <v>380</v>
      </c>
      <c r="C26" s="57">
        <v>58</v>
      </c>
      <c r="D26" s="57">
        <v>62</v>
      </c>
      <c r="E26" s="57">
        <v>70</v>
      </c>
      <c r="F26" s="57">
        <v>70</v>
      </c>
      <c r="G26" s="57">
        <v>71</v>
      </c>
      <c r="H26" s="57">
        <v>49</v>
      </c>
    </row>
    <row r="27" spans="1:8" ht="12.75" customHeight="1" x14ac:dyDescent="0.2">
      <c r="A27" s="56" t="s">
        <v>33</v>
      </c>
      <c r="B27" s="57">
        <v>587</v>
      </c>
      <c r="C27" s="57">
        <v>86</v>
      </c>
      <c r="D27" s="57">
        <v>86</v>
      </c>
      <c r="E27" s="57">
        <v>82</v>
      </c>
      <c r="F27" s="57">
        <v>98</v>
      </c>
      <c r="G27" s="57">
        <v>124</v>
      </c>
      <c r="H27" s="57">
        <v>111</v>
      </c>
    </row>
    <row r="28" spans="1:8" ht="12.75" customHeight="1" x14ac:dyDescent="0.2">
      <c r="A28" s="56" t="s">
        <v>34</v>
      </c>
      <c r="B28" s="57">
        <v>546</v>
      </c>
      <c r="C28" s="57">
        <v>71</v>
      </c>
      <c r="D28" s="57">
        <v>71</v>
      </c>
      <c r="E28" s="57">
        <v>78</v>
      </c>
      <c r="F28" s="57">
        <v>104</v>
      </c>
      <c r="G28" s="57">
        <v>113</v>
      </c>
      <c r="H28" s="57">
        <v>109</v>
      </c>
    </row>
    <row r="29" spans="1:8" ht="12.75" customHeight="1" x14ac:dyDescent="0.2">
      <c r="A29" s="56" t="s">
        <v>35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</row>
    <row r="30" spans="1:8" ht="12.75" customHeight="1" x14ac:dyDescent="0.2">
      <c r="A30" s="56" t="s">
        <v>36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</row>
    <row r="31" spans="1:8" ht="12.75" customHeight="1" x14ac:dyDescent="0.2">
      <c r="A31" s="56" t="s">
        <v>37</v>
      </c>
      <c r="B31" s="57">
        <v>462</v>
      </c>
      <c r="C31" s="57">
        <v>71</v>
      </c>
      <c r="D31" s="57">
        <v>82</v>
      </c>
      <c r="E31" s="57">
        <v>85</v>
      </c>
      <c r="F31" s="57">
        <v>81</v>
      </c>
      <c r="G31" s="57">
        <v>75</v>
      </c>
      <c r="H31" s="57">
        <v>68</v>
      </c>
    </row>
    <row r="32" spans="1:8" s="70" customFormat="1" ht="17.100000000000001" customHeight="1" x14ac:dyDescent="0.2">
      <c r="A32" s="59" t="s">
        <v>38</v>
      </c>
      <c r="B32" s="61">
        <f t="shared" ref="B32:H32" si="1">SUM(B14:B31)</f>
        <v>4664</v>
      </c>
      <c r="C32" s="61">
        <f t="shared" si="1"/>
        <v>653</v>
      </c>
      <c r="D32" s="61">
        <f t="shared" si="1"/>
        <v>685</v>
      </c>
      <c r="E32" s="61">
        <f t="shared" si="1"/>
        <v>754</v>
      </c>
      <c r="F32" s="61">
        <f t="shared" si="1"/>
        <v>877</v>
      </c>
      <c r="G32" s="61">
        <f t="shared" si="1"/>
        <v>908</v>
      </c>
      <c r="H32" s="61">
        <f t="shared" si="1"/>
        <v>787</v>
      </c>
    </row>
    <row r="33" spans="1:9" ht="17.100000000000001" customHeight="1" x14ac:dyDescent="0.2">
      <c r="A33" s="59" t="s">
        <v>39</v>
      </c>
      <c r="B33" s="61">
        <f t="shared" ref="B33:H33" si="2">+B13+B32</f>
        <v>6444</v>
      </c>
      <c r="C33" s="61">
        <f t="shared" si="2"/>
        <v>871</v>
      </c>
      <c r="D33" s="61">
        <f t="shared" si="2"/>
        <v>915</v>
      </c>
      <c r="E33" s="61">
        <f t="shared" si="2"/>
        <v>1023</v>
      </c>
      <c r="F33" s="61">
        <f t="shared" si="2"/>
        <v>1239</v>
      </c>
      <c r="G33" s="61">
        <f t="shared" si="2"/>
        <v>1289</v>
      </c>
      <c r="H33" s="61">
        <f t="shared" si="2"/>
        <v>1107</v>
      </c>
      <c r="I33" s="38"/>
    </row>
    <row r="34" spans="1:9" ht="9.75" customHeight="1" x14ac:dyDescent="0.2">
      <c r="A34" s="63" t="s">
        <v>67</v>
      </c>
      <c r="B34" s="27"/>
      <c r="C34" s="27"/>
      <c r="D34" s="27"/>
      <c r="E34" s="27"/>
      <c r="F34" s="27"/>
      <c r="G34" s="27"/>
      <c r="H34" s="27"/>
    </row>
    <row r="35" spans="1:9" ht="12.75" customHeight="1" x14ac:dyDescent="0.2">
      <c r="A35" s="68" t="s">
        <v>88</v>
      </c>
      <c r="B35" s="27"/>
      <c r="C35" s="27"/>
      <c r="D35" s="27"/>
      <c r="E35" s="27"/>
      <c r="F35" s="27"/>
      <c r="G35" s="27"/>
      <c r="H35" s="27"/>
    </row>
    <row r="36" spans="1:9" ht="4.5" customHeight="1" x14ac:dyDescent="0.2">
      <c r="A36" s="68"/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0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6" ht="10.199999999999999" x14ac:dyDescent="0.2"/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4">
    <pageSetUpPr fitToPage="1"/>
  </sheetPr>
  <dimension ref="A1:I39"/>
  <sheetViews>
    <sheetView workbookViewId="0">
      <selection activeCell="N3" sqref="N3"/>
    </sheetView>
  </sheetViews>
  <sheetFormatPr baseColWidth="10" defaultColWidth="9.85546875" defaultRowHeight="12.75" customHeight="1" x14ac:dyDescent="0.2"/>
  <cols>
    <col min="1" max="1" width="22" style="27" customWidth="1"/>
    <col min="2" max="8" width="13.28515625" style="27" customWidth="1"/>
    <col min="9" max="16384" width="9.85546875" style="27"/>
  </cols>
  <sheetData>
    <row r="1" spans="1:9" ht="12.75" customHeight="1" x14ac:dyDescent="0.25">
      <c r="A1" s="4" t="s">
        <v>69</v>
      </c>
      <c r="B1" s="24"/>
      <c r="C1" s="24"/>
      <c r="D1" s="24"/>
      <c r="E1" s="24"/>
      <c r="F1" s="24"/>
      <c r="G1" s="24"/>
      <c r="H1" s="24"/>
    </row>
    <row r="3" spans="1:9" ht="26.4" customHeight="1" x14ac:dyDescent="0.2">
      <c r="A3" s="47" t="s">
        <v>70</v>
      </c>
      <c r="B3" s="48"/>
      <c r="C3" s="48"/>
      <c r="D3" s="48"/>
      <c r="E3" s="48"/>
      <c r="F3" s="48"/>
      <c r="G3" s="48"/>
      <c r="H3" s="48"/>
    </row>
    <row r="4" spans="1:9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9" ht="12.75" customHeight="1" thickBot="1" x14ac:dyDescent="0.25">
      <c r="A5" s="71" t="s">
        <v>4</v>
      </c>
      <c r="B5" s="73" t="s">
        <v>66</v>
      </c>
      <c r="C5" s="51" t="s">
        <v>6</v>
      </c>
      <c r="D5" s="51"/>
      <c r="E5" s="51"/>
      <c r="F5" s="51"/>
      <c r="G5" s="51"/>
      <c r="H5" s="52"/>
    </row>
    <row r="6" spans="1:9" ht="12.75" customHeight="1" thickBot="1" x14ac:dyDescent="0.25">
      <c r="A6" s="72"/>
      <c r="B6" s="74"/>
      <c r="C6" s="53" t="s">
        <v>9</v>
      </c>
      <c r="D6" s="53" t="s">
        <v>10</v>
      </c>
      <c r="E6" s="53" t="s">
        <v>11</v>
      </c>
      <c r="F6" s="53" t="s">
        <v>12</v>
      </c>
      <c r="G6" s="53" t="s">
        <v>13</v>
      </c>
      <c r="H6" s="54" t="s">
        <v>14</v>
      </c>
    </row>
    <row r="7" spans="1:9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9" ht="12.75" customHeight="1" x14ac:dyDescent="0.2">
      <c r="A8" s="56" t="s">
        <v>15</v>
      </c>
      <c r="B8" s="57">
        <f>SUM(C8:H8)</f>
        <v>318</v>
      </c>
      <c r="C8" s="57">
        <v>48</v>
      </c>
      <c r="D8" s="57">
        <v>41</v>
      </c>
      <c r="E8" s="57">
        <v>57</v>
      </c>
      <c r="F8" s="57">
        <v>56</v>
      </c>
      <c r="G8" s="57">
        <v>61</v>
      </c>
      <c r="H8" s="57">
        <v>55</v>
      </c>
      <c r="I8" s="46"/>
    </row>
    <row r="9" spans="1:9" ht="12.75" customHeight="1" x14ac:dyDescent="0.2">
      <c r="A9" s="56" t="s">
        <v>72</v>
      </c>
      <c r="B9" s="57">
        <f>SUM(C9:H9)</f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46"/>
    </row>
    <row r="10" spans="1:9" ht="12.75" customHeight="1" x14ac:dyDescent="0.2">
      <c r="A10" s="56" t="s">
        <v>16</v>
      </c>
      <c r="B10" s="58">
        <f>SUM(C10:H10)</f>
        <v>570</v>
      </c>
      <c r="C10" s="57">
        <v>63</v>
      </c>
      <c r="D10" s="57">
        <v>82</v>
      </c>
      <c r="E10" s="57">
        <v>100</v>
      </c>
      <c r="F10" s="57">
        <v>114</v>
      </c>
      <c r="G10" s="57">
        <v>115</v>
      </c>
      <c r="H10" s="57">
        <v>96</v>
      </c>
      <c r="I10" s="46"/>
    </row>
    <row r="11" spans="1:9" ht="12.75" customHeight="1" x14ac:dyDescent="0.2">
      <c r="A11" s="56" t="s">
        <v>17</v>
      </c>
      <c r="B11" s="57">
        <f>SUM(C11:H11)</f>
        <v>413</v>
      </c>
      <c r="C11" s="57">
        <v>51</v>
      </c>
      <c r="D11" s="57">
        <v>67</v>
      </c>
      <c r="E11" s="57">
        <v>73</v>
      </c>
      <c r="F11" s="57">
        <v>74</v>
      </c>
      <c r="G11" s="57">
        <v>84</v>
      </c>
      <c r="H11" s="57">
        <v>64</v>
      </c>
      <c r="I11" s="46"/>
    </row>
    <row r="12" spans="1:9" ht="12.75" customHeight="1" x14ac:dyDescent="0.2">
      <c r="A12" s="56" t="s">
        <v>18</v>
      </c>
      <c r="B12" s="57">
        <f>SUM(C12:H12)</f>
        <v>700</v>
      </c>
      <c r="C12" s="57">
        <v>94</v>
      </c>
      <c r="D12" s="57">
        <v>105</v>
      </c>
      <c r="E12" s="57">
        <v>109</v>
      </c>
      <c r="F12" s="57">
        <v>124</v>
      </c>
      <c r="G12" s="57">
        <v>142</v>
      </c>
      <c r="H12" s="57">
        <v>126</v>
      </c>
      <c r="I12" s="46"/>
    </row>
    <row r="13" spans="1:9" ht="12.75" customHeight="1" x14ac:dyDescent="0.2">
      <c r="A13" s="59" t="s">
        <v>19</v>
      </c>
      <c r="B13" s="57">
        <f t="shared" ref="B13:H13" si="0">SUM(B8:B12)</f>
        <v>2001</v>
      </c>
      <c r="C13" s="46">
        <f t="shared" si="0"/>
        <v>256</v>
      </c>
      <c r="D13" s="46">
        <f t="shared" si="0"/>
        <v>295</v>
      </c>
      <c r="E13" s="46">
        <f t="shared" si="0"/>
        <v>339</v>
      </c>
      <c r="F13" s="46">
        <f t="shared" si="0"/>
        <v>368</v>
      </c>
      <c r="G13" s="46">
        <f t="shared" si="0"/>
        <v>402</v>
      </c>
      <c r="H13" s="46">
        <f t="shared" si="0"/>
        <v>341</v>
      </c>
      <c r="I13" s="46"/>
    </row>
    <row r="14" spans="1:9" ht="6" customHeight="1" x14ac:dyDescent="0.2">
      <c r="A14" s="55"/>
      <c r="B14" s="57"/>
      <c r="C14" s="46"/>
      <c r="D14" s="46"/>
      <c r="E14" s="46"/>
      <c r="F14" s="46"/>
      <c r="G14" s="46"/>
      <c r="H14" s="46"/>
      <c r="I14" s="46"/>
    </row>
    <row r="15" spans="1:9" ht="12.75" customHeight="1" x14ac:dyDescent="0.2">
      <c r="A15" s="56" t="s">
        <v>20</v>
      </c>
      <c r="B15" s="57">
        <f t="shared" ref="B15:B32" si="1">SUM(C15:H15)</f>
        <v>898</v>
      </c>
      <c r="C15" s="57">
        <v>135</v>
      </c>
      <c r="D15" s="57">
        <v>143</v>
      </c>
      <c r="E15" s="57">
        <v>176</v>
      </c>
      <c r="F15" s="57">
        <v>140</v>
      </c>
      <c r="G15" s="57">
        <v>174</v>
      </c>
      <c r="H15" s="57">
        <v>130</v>
      </c>
      <c r="I15" s="46"/>
    </row>
    <row r="16" spans="1:9" ht="12.75" customHeight="1" x14ac:dyDescent="0.2">
      <c r="A16" s="56" t="s">
        <v>21</v>
      </c>
      <c r="B16" s="57">
        <f t="shared" si="1"/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46"/>
    </row>
    <row r="17" spans="1:9" ht="12.75" customHeight="1" x14ac:dyDescent="0.2">
      <c r="A17" s="56" t="s">
        <v>22</v>
      </c>
      <c r="B17" s="57">
        <f t="shared" si="1"/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46"/>
    </row>
    <row r="18" spans="1:9" ht="12.75" customHeight="1" x14ac:dyDescent="0.2">
      <c r="A18" s="56" t="s">
        <v>23</v>
      </c>
      <c r="B18" s="57">
        <f t="shared" si="1"/>
        <v>416</v>
      </c>
      <c r="C18" s="57">
        <v>58</v>
      </c>
      <c r="D18" s="57">
        <v>58</v>
      </c>
      <c r="E18" s="57">
        <v>58</v>
      </c>
      <c r="F18" s="57">
        <v>83</v>
      </c>
      <c r="G18" s="57">
        <v>87</v>
      </c>
      <c r="H18" s="57">
        <v>72</v>
      </c>
      <c r="I18" s="46"/>
    </row>
    <row r="19" spans="1:9" ht="12.75" customHeight="1" x14ac:dyDescent="0.2">
      <c r="A19" s="56" t="s">
        <v>24</v>
      </c>
      <c r="B19" s="57">
        <f t="shared" si="1"/>
        <v>341</v>
      </c>
      <c r="C19" s="57">
        <v>62</v>
      </c>
      <c r="D19" s="57">
        <v>52</v>
      </c>
      <c r="E19" s="57">
        <v>55</v>
      </c>
      <c r="F19" s="57">
        <v>60</v>
      </c>
      <c r="G19" s="57">
        <v>60</v>
      </c>
      <c r="H19" s="57">
        <v>52</v>
      </c>
      <c r="I19" s="46"/>
    </row>
    <row r="20" spans="1:9" ht="12.75" customHeight="1" x14ac:dyDescent="0.2">
      <c r="A20" s="56" t="s">
        <v>25</v>
      </c>
      <c r="B20" s="57">
        <f t="shared" si="1"/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46"/>
    </row>
    <row r="21" spans="1:9" ht="12.75" customHeight="1" x14ac:dyDescent="0.2">
      <c r="A21" s="56" t="s">
        <v>26</v>
      </c>
      <c r="B21" s="57">
        <f t="shared" si="1"/>
        <v>300</v>
      </c>
      <c r="C21" s="57">
        <v>50</v>
      </c>
      <c r="D21" s="57">
        <v>51</v>
      </c>
      <c r="E21" s="57">
        <v>56</v>
      </c>
      <c r="F21" s="57">
        <v>44</v>
      </c>
      <c r="G21" s="57">
        <v>52</v>
      </c>
      <c r="H21" s="57">
        <v>47</v>
      </c>
      <c r="I21" s="46"/>
    </row>
    <row r="22" spans="1:9" ht="12.75" customHeight="1" x14ac:dyDescent="0.2">
      <c r="A22" s="56" t="s">
        <v>27</v>
      </c>
      <c r="B22" s="57">
        <f t="shared" si="1"/>
        <v>713</v>
      </c>
      <c r="C22" s="57">
        <f>50+54</f>
        <v>104</v>
      </c>
      <c r="D22" s="57">
        <f>60+57</f>
        <v>117</v>
      </c>
      <c r="E22" s="57">
        <f>55+59</f>
        <v>114</v>
      </c>
      <c r="F22" s="57">
        <f>58+83</f>
        <v>141</v>
      </c>
      <c r="G22" s="57">
        <f>56+82</f>
        <v>138</v>
      </c>
      <c r="H22" s="57">
        <f>46+53</f>
        <v>99</v>
      </c>
      <c r="I22" s="46"/>
    </row>
    <row r="23" spans="1:9" ht="12.75" customHeight="1" x14ac:dyDescent="0.2">
      <c r="A23" s="56" t="s">
        <v>28</v>
      </c>
      <c r="B23" s="57">
        <f t="shared" si="1"/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46"/>
    </row>
    <row r="24" spans="1:9" ht="12.75" customHeight="1" x14ac:dyDescent="0.2">
      <c r="A24" s="56" t="s">
        <v>29</v>
      </c>
      <c r="B24" s="57">
        <f t="shared" si="1"/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46"/>
    </row>
    <row r="25" spans="1:9" ht="12.75" customHeight="1" x14ac:dyDescent="0.2">
      <c r="A25" s="56" t="s">
        <v>30</v>
      </c>
      <c r="B25" s="57">
        <f t="shared" si="1"/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46"/>
    </row>
    <row r="26" spans="1:9" ht="12.75" customHeight="1" x14ac:dyDescent="0.2">
      <c r="A26" s="56" t="s">
        <v>31</v>
      </c>
      <c r="B26" s="57">
        <f t="shared" si="1"/>
        <v>425</v>
      </c>
      <c r="C26" s="57">
        <v>45</v>
      </c>
      <c r="D26" s="57">
        <v>53</v>
      </c>
      <c r="E26" s="57">
        <v>65</v>
      </c>
      <c r="F26" s="57">
        <v>89</v>
      </c>
      <c r="G26" s="57">
        <v>82</v>
      </c>
      <c r="H26" s="57">
        <v>91</v>
      </c>
      <c r="I26" s="46"/>
    </row>
    <row r="27" spans="1:9" ht="12.75" customHeight="1" x14ac:dyDescent="0.2">
      <c r="A27" s="56" t="s">
        <v>32</v>
      </c>
      <c r="B27" s="57">
        <f t="shared" si="1"/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46"/>
    </row>
    <row r="28" spans="1:9" ht="12.75" customHeight="1" x14ac:dyDescent="0.2">
      <c r="A28" s="56" t="s">
        <v>33</v>
      </c>
      <c r="B28" s="57">
        <f t="shared" si="1"/>
        <v>506</v>
      </c>
      <c r="C28" s="57">
        <v>80</v>
      </c>
      <c r="D28" s="57">
        <v>88</v>
      </c>
      <c r="E28" s="57">
        <v>83</v>
      </c>
      <c r="F28" s="57">
        <v>87</v>
      </c>
      <c r="G28" s="57">
        <v>93</v>
      </c>
      <c r="H28" s="57">
        <v>75</v>
      </c>
      <c r="I28" s="46"/>
    </row>
    <row r="29" spans="1:9" ht="12.75" customHeight="1" x14ac:dyDescent="0.2">
      <c r="A29" s="56" t="s">
        <v>34</v>
      </c>
      <c r="B29" s="57">
        <f t="shared" si="1"/>
        <v>575</v>
      </c>
      <c r="C29" s="57">
        <v>90</v>
      </c>
      <c r="D29" s="57">
        <v>88</v>
      </c>
      <c r="E29" s="57">
        <v>85</v>
      </c>
      <c r="F29" s="57">
        <v>96</v>
      </c>
      <c r="G29" s="57">
        <v>109</v>
      </c>
      <c r="H29" s="57">
        <v>107</v>
      </c>
      <c r="I29" s="46"/>
    </row>
    <row r="30" spans="1:9" ht="12.75" customHeight="1" x14ac:dyDescent="0.2">
      <c r="A30" s="56" t="s">
        <v>35</v>
      </c>
      <c r="B30" s="57">
        <f t="shared" si="1"/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46"/>
    </row>
    <row r="31" spans="1:9" ht="12.75" customHeight="1" x14ac:dyDescent="0.2">
      <c r="A31" s="56" t="s">
        <v>36</v>
      </c>
      <c r="B31" s="57">
        <f t="shared" si="1"/>
        <v>488</v>
      </c>
      <c r="C31" s="57">
        <v>82</v>
      </c>
      <c r="D31" s="57">
        <v>70</v>
      </c>
      <c r="E31" s="57">
        <v>81</v>
      </c>
      <c r="F31" s="57">
        <v>81</v>
      </c>
      <c r="G31" s="57">
        <v>88</v>
      </c>
      <c r="H31" s="57">
        <v>86</v>
      </c>
      <c r="I31" s="46"/>
    </row>
    <row r="32" spans="1:9" ht="12.75" customHeight="1" x14ac:dyDescent="0.2">
      <c r="A32" s="56" t="s">
        <v>37</v>
      </c>
      <c r="B32" s="57">
        <f t="shared" si="1"/>
        <v>806</v>
      </c>
      <c r="C32" s="57">
        <v>113</v>
      </c>
      <c r="D32" s="57">
        <v>129</v>
      </c>
      <c r="E32" s="57">
        <v>144</v>
      </c>
      <c r="F32" s="57">
        <v>153</v>
      </c>
      <c r="G32" s="57">
        <v>141</v>
      </c>
      <c r="H32" s="57">
        <v>126</v>
      </c>
      <c r="I32" s="46"/>
    </row>
    <row r="33" spans="1:9" ht="12.75" customHeight="1" x14ac:dyDescent="0.2">
      <c r="A33" s="59" t="s">
        <v>38</v>
      </c>
      <c r="B33" s="57">
        <f t="shared" ref="B33:H33" si="2">SUM(B15:B32)</f>
        <v>5468</v>
      </c>
      <c r="C33" s="46">
        <f t="shared" si="2"/>
        <v>819</v>
      </c>
      <c r="D33" s="46">
        <f t="shared" si="2"/>
        <v>849</v>
      </c>
      <c r="E33" s="46">
        <f t="shared" si="2"/>
        <v>917</v>
      </c>
      <c r="F33" s="46">
        <f t="shared" si="2"/>
        <v>974</v>
      </c>
      <c r="G33" s="46">
        <f t="shared" si="2"/>
        <v>1024</v>
      </c>
      <c r="H33" s="46">
        <f t="shared" si="2"/>
        <v>885</v>
      </c>
      <c r="I33" s="46"/>
    </row>
    <row r="34" spans="1:9" ht="6" customHeight="1" x14ac:dyDescent="0.2">
      <c r="A34" s="60"/>
      <c r="B34" s="57"/>
      <c r="C34" s="46"/>
      <c r="D34" s="46"/>
      <c r="E34" s="46"/>
      <c r="F34" s="46"/>
      <c r="G34" s="46"/>
      <c r="H34" s="46"/>
      <c r="I34" s="46"/>
    </row>
    <row r="35" spans="1:9" ht="11.25" customHeight="1" x14ac:dyDescent="0.2">
      <c r="A35" s="59" t="s">
        <v>39</v>
      </c>
      <c r="B35" s="61">
        <f t="shared" ref="B35:H35" si="3">B13+B33</f>
        <v>7469</v>
      </c>
      <c r="C35" s="62">
        <f t="shared" si="3"/>
        <v>1075</v>
      </c>
      <c r="D35" s="62">
        <f t="shared" si="3"/>
        <v>1144</v>
      </c>
      <c r="E35" s="62">
        <f t="shared" si="3"/>
        <v>1256</v>
      </c>
      <c r="F35" s="62">
        <f t="shared" si="3"/>
        <v>1342</v>
      </c>
      <c r="G35" s="62">
        <f t="shared" si="3"/>
        <v>1426</v>
      </c>
      <c r="H35" s="62">
        <f t="shared" si="3"/>
        <v>1226</v>
      </c>
      <c r="I35" s="46"/>
    </row>
    <row r="36" spans="1:9" ht="12.75" customHeight="1" x14ac:dyDescent="0.2">
      <c r="A36" s="63" t="str">
        <f>REPT(" ",28)</f>
        <v xml:space="preserve">                            </v>
      </c>
    </row>
    <row r="37" spans="1:9" ht="12.75" customHeight="1" x14ac:dyDescent="0.2">
      <c r="A37" s="64" t="s">
        <v>65</v>
      </c>
      <c r="E37" s="46"/>
    </row>
    <row r="39" spans="1:9" ht="12.75" customHeight="1" x14ac:dyDescent="0.2">
      <c r="B39" s="46"/>
      <c r="C39" s="46"/>
      <c r="D39" s="46"/>
      <c r="E39" s="46"/>
      <c r="F39" s="46"/>
      <c r="G39" s="46"/>
      <c r="H39" s="46"/>
    </row>
  </sheetData>
  <mergeCells count="2">
    <mergeCell ref="B5:B6"/>
    <mergeCell ref="A5:A6"/>
  </mergeCells>
  <phoneticPr fontId="0" type="noConversion"/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AA65"/>
  <sheetViews>
    <sheetView topLeftCell="A4" workbookViewId="0">
      <selection activeCell="N3" sqref="N3"/>
    </sheetView>
  </sheetViews>
  <sheetFormatPr baseColWidth="10" defaultColWidth="9.85546875" defaultRowHeight="12.75" customHeight="1" x14ac:dyDescent="0.2"/>
  <cols>
    <col min="1" max="1" width="20.28515625" style="25" customWidth="1"/>
    <col min="2" max="8" width="13.28515625" style="25" customWidth="1"/>
    <col min="9" max="16384" width="9.85546875" style="25"/>
  </cols>
  <sheetData>
    <row r="1" spans="1:8" ht="12.75" customHeight="1" x14ac:dyDescent="0.25">
      <c r="A1" s="4" t="s">
        <v>44</v>
      </c>
      <c r="B1" s="24"/>
      <c r="C1" s="24"/>
      <c r="D1" s="24"/>
      <c r="E1" s="24"/>
      <c r="F1" s="24"/>
      <c r="G1" s="24"/>
      <c r="H1" s="24"/>
    </row>
    <row r="3" spans="1:8" s="27" customFormat="1" ht="12.75" customHeight="1" x14ac:dyDescent="0.2">
      <c r="A3" s="7" t="s">
        <v>64</v>
      </c>
      <c r="B3" s="26"/>
      <c r="C3" s="26"/>
      <c r="D3" s="26"/>
      <c r="E3" s="26"/>
      <c r="F3" s="26"/>
      <c r="G3" s="26"/>
      <c r="H3" s="26"/>
    </row>
    <row r="4" spans="1:8" s="27" customFormat="1" ht="12.75" customHeight="1" x14ac:dyDescent="0.2">
      <c r="A4" s="6" t="s">
        <v>3</v>
      </c>
      <c r="B4" s="26"/>
      <c r="C4" s="26"/>
      <c r="D4" s="26"/>
      <c r="E4" s="26"/>
      <c r="F4" s="26"/>
      <c r="G4" s="26"/>
      <c r="H4" s="26"/>
    </row>
    <row r="5" spans="1:8" s="27" customFormat="1" ht="12.75" customHeight="1" x14ac:dyDescent="0.2">
      <c r="A5" s="3"/>
      <c r="B5" s="28"/>
      <c r="C5" s="28"/>
      <c r="D5" s="28"/>
      <c r="E5" s="28"/>
      <c r="F5" s="28"/>
      <c r="G5" s="28"/>
      <c r="H5" s="28"/>
    </row>
    <row r="6" spans="1:8" s="27" customFormat="1" ht="13.5" customHeight="1" x14ac:dyDescent="0.2">
      <c r="A6" s="29" t="s">
        <v>4</v>
      </c>
      <c r="B6" s="30" t="s">
        <v>5</v>
      </c>
      <c r="C6" s="31" t="s">
        <v>6</v>
      </c>
      <c r="D6" s="31"/>
      <c r="E6" s="31"/>
      <c r="F6" s="31"/>
      <c r="G6" s="31"/>
      <c r="H6" s="31"/>
    </row>
    <row r="7" spans="1:8" s="27" customFormat="1" ht="13.5" customHeight="1" x14ac:dyDescent="0.2">
      <c r="A7" s="41" t="s">
        <v>7</v>
      </c>
      <c r="B7" s="42" t="s">
        <v>8</v>
      </c>
      <c r="C7" s="43" t="s">
        <v>9</v>
      </c>
      <c r="D7" s="43" t="s">
        <v>10</v>
      </c>
      <c r="E7" s="43" t="s">
        <v>11</v>
      </c>
      <c r="F7" s="43" t="s">
        <v>12</v>
      </c>
      <c r="G7" s="43" t="s">
        <v>13</v>
      </c>
      <c r="H7" s="44" t="s">
        <v>14</v>
      </c>
    </row>
    <row r="8" spans="1:8" ht="12.75" customHeight="1" x14ac:dyDescent="0.2">
      <c r="A8" s="36"/>
      <c r="B8" s="37"/>
      <c r="C8" s="37"/>
      <c r="D8" s="37"/>
      <c r="E8" s="37"/>
      <c r="F8" s="37"/>
      <c r="G8" s="37"/>
      <c r="H8" s="37"/>
    </row>
    <row r="9" spans="1:8" ht="12.75" customHeight="1" x14ac:dyDescent="0.2">
      <c r="A9" s="29" t="s">
        <v>15</v>
      </c>
      <c r="B9" s="38">
        <f>SUM(C9:H9)</f>
        <v>303</v>
      </c>
      <c r="C9" s="46">
        <v>34</v>
      </c>
      <c r="D9" s="46">
        <v>52</v>
      </c>
      <c r="E9" s="46">
        <v>52</v>
      </c>
      <c r="F9" s="46">
        <v>62</v>
      </c>
      <c r="G9" s="46">
        <v>50</v>
      </c>
      <c r="H9" s="46">
        <v>53</v>
      </c>
    </row>
    <row r="10" spans="1:8" ht="12.75" customHeight="1" x14ac:dyDescent="0.2">
      <c r="A10" s="29" t="s">
        <v>16</v>
      </c>
      <c r="B10" s="45">
        <f>SUM(C10:H10)</f>
        <v>611</v>
      </c>
      <c r="C10" s="46">
        <v>66</v>
      </c>
      <c r="D10" s="46">
        <v>97</v>
      </c>
      <c r="E10" s="46">
        <v>117</v>
      </c>
      <c r="F10" s="46">
        <v>112</v>
      </c>
      <c r="G10" s="46">
        <v>106</v>
      </c>
      <c r="H10" s="46">
        <v>113</v>
      </c>
    </row>
    <row r="11" spans="1:8" ht="12.75" customHeight="1" x14ac:dyDescent="0.2">
      <c r="A11" s="29" t="s">
        <v>17</v>
      </c>
      <c r="B11" s="38">
        <f>SUM(C11:H11)</f>
        <v>429</v>
      </c>
      <c r="C11" s="46">
        <v>57</v>
      </c>
      <c r="D11" s="46">
        <v>73</v>
      </c>
      <c r="E11" s="46">
        <v>70</v>
      </c>
      <c r="F11" s="46">
        <v>76</v>
      </c>
      <c r="G11" s="46">
        <v>78</v>
      </c>
      <c r="H11" s="46">
        <v>75</v>
      </c>
    </row>
    <row r="12" spans="1:8" ht="12.75" customHeight="1" x14ac:dyDescent="0.2">
      <c r="A12" s="29" t="s">
        <v>18</v>
      </c>
      <c r="B12" s="38">
        <f>SUM(C12:H12)</f>
        <v>729</v>
      </c>
      <c r="C12" s="46">
        <v>103</v>
      </c>
      <c r="D12" s="46">
        <v>110</v>
      </c>
      <c r="E12" s="46">
        <v>112</v>
      </c>
      <c r="F12" s="46">
        <v>140</v>
      </c>
      <c r="G12" s="46">
        <v>113</v>
      </c>
      <c r="H12" s="46">
        <v>151</v>
      </c>
    </row>
    <row r="13" spans="1:8" ht="12.75" customHeight="1" x14ac:dyDescent="0.2">
      <c r="A13" s="1" t="s">
        <v>19</v>
      </c>
      <c r="B13" s="38">
        <f>SUM(C13:H13)</f>
        <v>2072</v>
      </c>
      <c r="C13" s="38">
        <f t="shared" ref="C13:H13" si="0">SUM(C9:C12)</f>
        <v>260</v>
      </c>
      <c r="D13" s="38">
        <f t="shared" si="0"/>
        <v>332</v>
      </c>
      <c r="E13" s="38">
        <f t="shared" si="0"/>
        <v>351</v>
      </c>
      <c r="F13" s="38">
        <f t="shared" si="0"/>
        <v>390</v>
      </c>
      <c r="G13" s="38">
        <f t="shared" si="0"/>
        <v>347</v>
      </c>
      <c r="H13" s="38">
        <f t="shared" si="0"/>
        <v>392</v>
      </c>
    </row>
    <row r="14" spans="1:8" ht="12.75" customHeight="1" x14ac:dyDescent="0.2">
      <c r="A14" s="39"/>
      <c r="B14" s="38"/>
      <c r="C14" s="38"/>
      <c r="D14" s="38"/>
      <c r="E14" s="38"/>
      <c r="F14" s="38"/>
      <c r="G14" s="38"/>
      <c r="H14" s="38"/>
    </row>
    <row r="15" spans="1:8" ht="12.75" customHeight="1" x14ac:dyDescent="0.2">
      <c r="A15" s="29" t="s">
        <v>20</v>
      </c>
      <c r="B15" s="38">
        <f>SUM(C15:H15)</f>
        <v>936</v>
      </c>
      <c r="C15" s="46">
        <v>143</v>
      </c>
      <c r="D15" s="46">
        <v>161</v>
      </c>
      <c r="E15" s="46">
        <v>149</v>
      </c>
      <c r="F15" s="46">
        <v>174</v>
      </c>
      <c r="G15" s="46">
        <v>148</v>
      </c>
      <c r="H15" s="46">
        <v>161</v>
      </c>
    </row>
    <row r="16" spans="1:8" ht="12.75" customHeight="1" x14ac:dyDescent="0.2">
      <c r="A16" s="29" t="s">
        <v>21</v>
      </c>
      <c r="B16" s="38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</row>
    <row r="17" spans="1:8" ht="12.75" customHeight="1" x14ac:dyDescent="0.2">
      <c r="A17" s="29" t="s">
        <v>22</v>
      </c>
      <c r="B17" s="38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</row>
    <row r="18" spans="1:8" ht="12.75" customHeight="1" x14ac:dyDescent="0.2">
      <c r="A18" s="29" t="s">
        <v>23</v>
      </c>
      <c r="B18" s="38">
        <f>SUM(C18:H18)</f>
        <v>414</v>
      </c>
      <c r="C18" s="46">
        <v>56</v>
      </c>
      <c r="D18" s="46">
        <v>58</v>
      </c>
      <c r="E18" s="46">
        <v>80</v>
      </c>
      <c r="F18" s="46">
        <v>85</v>
      </c>
      <c r="G18" s="46">
        <v>83</v>
      </c>
      <c r="H18" s="46">
        <v>52</v>
      </c>
    </row>
    <row r="19" spans="1:8" ht="12.75" customHeight="1" x14ac:dyDescent="0.2">
      <c r="A19" s="29" t="s">
        <v>24</v>
      </c>
      <c r="B19" s="38">
        <f>SUM(C19:H19)</f>
        <v>326</v>
      </c>
      <c r="C19" s="46">
        <v>47</v>
      </c>
      <c r="D19" s="46">
        <v>56</v>
      </c>
      <c r="E19" s="46">
        <v>53</v>
      </c>
      <c r="F19" s="46">
        <v>59</v>
      </c>
      <c r="G19" s="46">
        <v>55</v>
      </c>
      <c r="H19" s="46">
        <v>56</v>
      </c>
    </row>
    <row r="20" spans="1:8" ht="12.75" customHeight="1" x14ac:dyDescent="0.2">
      <c r="A20" s="29" t="s">
        <v>25</v>
      </c>
      <c r="B20" s="38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</row>
    <row r="21" spans="1:8" ht="12.75" customHeight="1" x14ac:dyDescent="0.2">
      <c r="A21" s="29" t="s">
        <v>26</v>
      </c>
      <c r="B21" s="38">
        <f>SUM(C21:H21)</f>
        <v>283</v>
      </c>
      <c r="C21" s="46">
        <v>45</v>
      </c>
      <c r="D21" s="46">
        <v>50</v>
      </c>
      <c r="E21" s="46">
        <v>48</v>
      </c>
      <c r="F21" s="46">
        <v>46</v>
      </c>
      <c r="G21" s="46">
        <v>48</v>
      </c>
      <c r="H21" s="46">
        <v>46</v>
      </c>
    </row>
    <row r="22" spans="1:8" ht="12.75" customHeight="1" x14ac:dyDescent="0.2">
      <c r="A22" s="29" t="s">
        <v>27</v>
      </c>
      <c r="B22" s="38">
        <f>291+384</f>
        <v>675</v>
      </c>
      <c r="C22" s="46">
        <v>104</v>
      </c>
      <c r="D22" s="46">
        <v>110</v>
      </c>
      <c r="E22" s="46">
        <v>134</v>
      </c>
      <c r="F22" s="46">
        <v>144</v>
      </c>
      <c r="G22" s="46">
        <v>106</v>
      </c>
      <c r="H22" s="46">
        <v>127</v>
      </c>
    </row>
    <row r="23" spans="1:8" ht="12.75" customHeight="1" x14ac:dyDescent="0.2">
      <c r="A23" s="29" t="s">
        <v>28</v>
      </c>
      <c r="B23" s="38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2.75" customHeight="1" x14ac:dyDescent="0.2">
      <c r="A24" s="29" t="s">
        <v>29</v>
      </c>
      <c r="B24" s="38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ht="12.75" customHeight="1" x14ac:dyDescent="0.2">
      <c r="A25" s="29" t="s">
        <v>30</v>
      </c>
      <c r="B25" s="38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2.75" customHeight="1" x14ac:dyDescent="0.2">
      <c r="A26" s="29" t="s">
        <v>31</v>
      </c>
      <c r="B26" s="38">
        <f>SUM(C26:H26)</f>
        <v>425</v>
      </c>
      <c r="C26" s="46">
        <v>52</v>
      </c>
      <c r="D26" s="46">
        <v>53</v>
      </c>
      <c r="E26" s="46">
        <v>79</v>
      </c>
      <c r="F26" s="46">
        <v>76</v>
      </c>
      <c r="G26" s="46">
        <v>83</v>
      </c>
      <c r="H26" s="46">
        <v>82</v>
      </c>
    </row>
    <row r="27" spans="1:8" ht="12.75" customHeight="1" x14ac:dyDescent="0.2">
      <c r="A27" s="29" t="s">
        <v>32</v>
      </c>
      <c r="B27" s="38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</row>
    <row r="28" spans="1:8" ht="12.75" customHeight="1" x14ac:dyDescent="0.2">
      <c r="A28" s="29" t="s">
        <v>33</v>
      </c>
      <c r="B28" s="38">
        <f>SUM(C28:H28)</f>
        <v>524</v>
      </c>
      <c r="C28" s="46">
        <v>88</v>
      </c>
      <c r="D28" s="46">
        <v>87</v>
      </c>
      <c r="E28" s="46">
        <v>87</v>
      </c>
      <c r="F28" s="46">
        <v>93</v>
      </c>
      <c r="G28" s="46">
        <v>83</v>
      </c>
      <c r="H28" s="46">
        <v>86</v>
      </c>
    </row>
    <row r="29" spans="1:8" ht="12.75" customHeight="1" x14ac:dyDescent="0.2">
      <c r="A29" s="29" t="s">
        <v>34</v>
      </c>
      <c r="B29" s="38">
        <f>SUM(C29:H29)</f>
        <v>591</v>
      </c>
      <c r="C29" s="46">
        <v>85</v>
      </c>
      <c r="D29" s="46">
        <v>90</v>
      </c>
      <c r="E29" s="46">
        <v>92</v>
      </c>
      <c r="F29" s="46">
        <v>115</v>
      </c>
      <c r="G29" s="46">
        <v>107</v>
      </c>
      <c r="H29" s="46">
        <v>102</v>
      </c>
    </row>
    <row r="30" spans="1:8" ht="12.75" customHeight="1" x14ac:dyDescent="0.2">
      <c r="A30" s="29" t="s">
        <v>35</v>
      </c>
      <c r="B30" s="38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2.75" customHeight="1" x14ac:dyDescent="0.2">
      <c r="A31" s="29" t="s">
        <v>36</v>
      </c>
      <c r="B31" s="38">
        <f>SUM(C31:H31)</f>
        <v>481</v>
      </c>
      <c r="C31" s="46">
        <v>59</v>
      </c>
      <c r="D31" s="46">
        <v>81</v>
      </c>
      <c r="E31" s="46">
        <v>89</v>
      </c>
      <c r="F31" s="46">
        <v>92</v>
      </c>
      <c r="G31" s="46">
        <v>84</v>
      </c>
      <c r="H31" s="46">
        <v>76</v>
      </c>
    </row>
    <row r="32" spans="1:8" ht="12.75" customHeight="1" x14ac:dyDescent="0.2">
      <c r="A32" s="29" t="s">
        <v>37</v>
      </c>
      <c r="B32" s="38">
        <f>SUM(C32:H32)</f>
        <v>775</v>
      </c>
      <c r="C32" s="46">
        <v>99</v>
      </c>
      <c r="D32" s="46">
        <v>135</v>
      </c>
      <c r="E32" s="46">
        <v>149</v>
      </c>
      <c r="F32" s="46">
        <v>137</v>
      </c>
      <c r="G32" s="46">
        <v>150</v>
      </c>
      <c r="H32" s="46">
        <v>105</v>
      </c>
    </row>
    <row r="33" spans="1:8" ht="12.75" customHeight="1" x14ac:dyDescent="0.2">
      <c r="A33" s="1" t="s">
        <v>38</v>
      </c>
      <c r="B33" s="38">
        <f>SUM(C33:H33)</f>
        <v>5480</v>
      </c>
      <c r="C33" s="38">
        <f t="shared" ref="C33:H33" si="1">SUM(C15:C32)</f>
        <v>778</v>
      </c>
      <c r="D33" s="38">
        <f t="shared" si="1"/>
        <v>881</v>
      </c>
      <c r="E33" s="38">
        <f t="shared" si="1"/>
        <v>960</v>
      </c>
      <c r="F33" s="38">
        <f t="shared" si="1"/>
        <v>1021</v>
      </c>
      <c r="G33" s="38">
        <f t="shared" si="1"/>
        <v>947</v>
      </c>
      <c r="H33" s="38">
        <f t="shared" si="1"/>
        <v>893</v>
      </c>
    </row>
    <row r="34" spans="1:8" ht="12.75" customHeight="1" x14ac:dyDescent="0.2">
      <c r="A34" s="2"/>
      <c r="B34" s="38"/>
      <c r="C34" s="38"/>
      <c r="D34" s="38"/>
      <c r="E34" s="38"/>
      <c r="F34" s="38"/>
      <c r="G34" s="38"/>
      <c r="H34" s="38"/>
    </row>
    <row r="35" spans="1:8" ht="12.75" customHeight="1" x14ac:dyDescent="0.2">
      <c r="A35" s="1" t="s">
        <v>39</v>
      </c>
      <c r="B35" s="8">
        <f>SUM(C35:H35)</f>
        <v>7552</v>
      </c>
      <c r="C35" s="8">
        <f t="shared" ref="C35:H35" si="2">C33+C13</f>
        <v>1038</v>
      </c>
      <c r="D35" s="8">
        <f t="shared" si="2"/>
        <v>1213</v>
      </c>
      <c r="E35" s="8">
        <f t="shared" si="2"/>
        <v>1311</v>
      </c>
      <c r="F35" s="8">
        <f t="shared" si="2"/>
        <v>1411</v>
      </c>
      <c r="G35" s="8">
        <f t="shared" si="2"/>
        <v>1294</v>
      </c>
      <c r="H35" s="8">
        <f t="shared" si="2"/>
        <v>1285</v>
      </c>
    </row>
    <row r="62" spans="1:27" ht="13.2" x14ac:dyDescent="0.25">
      <c r="A62" s="40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3.2" x14ac:dyDescent="0.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5" ht="10.199999999999999" x14ac:dyDescent="0.2"/>
  </sheetData>
  <phoneticPr fontId="8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AA65"/>
  <sheetViews>
    <sheetView topLeftCell="A3" workbookViewId="0">
      <selection activeCell="N3" sqref="N3"/>
    </sheetView>
  </sheetViews>
  <sheetFormatPr baseColWidth="10" defaultColWidth="9.85546875" defaultRowHeight="12.75" customHeight="1" x14ac:dyDescent="0.2"/>
  <cols>
    <col min="1" max="1" width="20.28515625" style="25" customWidth="1"/>
    <col min="2" max="8" width="13.28515625" style="25" customWidth="1"/>
    <col min="9" max="16384" width="9.85546875" style="25"/>
  </cols>
  <sheetData>
    <row r="1" spans="1:8" ht="12.75" customHeight="1" x14ac:dyDescent="0.25">
      <c r="A1" s="4" t="s">
        <v>44</v>
      </c>
      <c r="B1" s="24"/>
      <c r="C1" s="24"/>
      <c r="D1" s="24"/>
      <c r="E1" s="24"/>
      <c r="F1" s="24"/>
      <c r="G1" s="24"/>
      <c r="H1" s="24"/>
    </row>
    <row r="3" spans="1:8" s="27" customFormat="1" ht="12.75" customHeight="1" x14ac:dyDescent="0.2">
      <c r="A3" s="7" t="s">
        <v>63</v>
      </c>
      <c r="B3" s="26"/>
      <c r="C3" s="26"/>
      <c r="D3" s="26"/>
      <c r="E3" s="26"/>
      <c r="F3" s="26"/>
      <c r="G3" s="26"/>
      <c r="H3" s="26"/>
    </row>
    <row r="4" spans="1:8" s="27" customFormat="1" ht="12.75" customHeight="1" x14ac:dyDescent="0.2">
      <c r="A4" s="6" t="s">
        <v>3</v>
      </c>
      <c r="B4" s="26"/>
      <c r="C4" s="26"/>
      <c r="D4" s="26"/>
      <c r="E4" s="26"/>
      <c r="F4" s="26"/>
      <c r="G4" s="26"/>
      <c r="H4" s="26"/>
    </row>
    <row r="5" spans="1:8" s="27" customFormat="1" ht="12.75" customHeight="1" x14ac:dyDescent="0.2">
      <c r="A5" s="3"/>
      <c r="B5" s="28"/>
      <c r="C5" s="28"/>
      <c r="D5" s="28"/>
      <c r="E5" s="28"/>
      <c r="F5" s="28"/>
      <c r="G5" s="28"/>
      <c r="H5" s="28"/>
    </row>
    <row r="6" spans="1:8" s="27" customFormat="1" ht="13.5" customHeight="1" x14ac:dyDescent="0.2">
      <c r="A6" s="29" t="s">
        <v>4</v>
      </c>
      <c r="B6" s="30" t="s">
        <v>5</v>
      </c>
      <c r="C6" s="31" t="s">
        <v>6</v>
      </c>
      <c r="D6" s="31"/>
      <c r="E6" s="31"/>
      <c r="F6" s="31"/>
      <c r="G6" s="31"/>
      <c r="H6" s="31"/>
    </row>
    <row r="7" spans="1:8" s="27" customFormat="1" ht="13.5" customHeight="1" x14ac:dyDescent="0.2">
      <c r="A7" s="41" t="s">
        <v>7</v>
      </c>
      <c r="B7" s="42" t="s">
        <v>8</v>
      </c>
      <c r="C7" s="43" t="s">
        <v>9</v>
      </c>
      <c r="D7" s="43" t="s">
        <v>10</v>
      </c>
      <c r="E7" s="43" t="s">
        <v>11</v>
      </c>
      <c r="F7" s="43" t="s">
        <v>12</v>
      </c>
      <c r="G7" s="43" t="s">
        <v>13</v>
      </c>
      <c r="H7" s="44" t="s">
        <v>14</v>
      </c>
    </row>
    <row r="8" spans="1:8" ht="12.75" customHeight="1" x14ac:dyDescent="0.2">
      <c r="A8" s="36"/>
      <c r="B8" s="37"/>
      <c r="C8" s="37"/>
      <c r="D8" s="37"/>
      <c r="E8" s="37"/>
      <c r="F8" s="37"/>
      <c r="G8" s="37"/>
      <c r="H8" s="37"/>
    </row>
    <row r="9" spans="1:8" ht="12.75" customHeight="1" x14ac:dyDescent="0.2">
      <c r="A9" s="29" t="s">
        <v>15</v>
      </c>
      <c r="B9" s="38">
        <f>SUM(C9:H9)</f>
        <v>318</v>
      </c>
      <c r="C9" s="38">
        <v>46</v>
      </c>
      <c r="D9" s="38">
        <v>48</v>
      </c>
      <c r="E9" s="38">
        <v>58</v>
      </c>
      <c r="F9" s="38">
        <v>58</v>
      </c>
      <c r="G9" s="38">
        <v>57</v>
      </c>
      <c r="H9" s="38">
        <v>51</v>
      </c>
    </row>
    <row r="10" spans="1:8" ht="12.75" customHeight="1" x14ac:dyDescent="0.2">
      <c r="A10" s="29" t="s">
        <v>16</v>
      </c>
      <c r="B10" s="45">
        <f>SUM(C10:H10)</f>
        <v>617</v>
      </c>
      <c r="C10" s="38">
        <v>86</v>
      </c>
      <c r="D10" s="38">
        <v>106</v>
      </c>
      <c r="E10" s="38">
        <v>114</v>
      </c>
      <c r="F10" s="38">
        <v>104</v>
      </c>
      <c r="G10" s="38">
        <v>119</v>
      </c>
      <c r="H10" s="38">
        <v>88</v>
      </c>
    </row>
    <row r="11" spans="1:8" ht="12.75" customHeight="1" x14ac:dyDescent="0.2">
      <c r="A11" s="29" t="s">
        <v>17</v>
      </c>
      <c r="B11" s="38">
        <f>SUM(C11:H11)</f>
        <v>419</v>
      </c>
      <c r="C11" s="38">
        <v>68</v>
      </c>
      <c r="D11" s="38">
        <v>76</v>
      </c>
      <c r="E11" s="38">
        <v>58</v>
      </c>
      <c r="F11" s="38">
        <v>75</v>
      </c>
      <c r="G11" s="38">
        <v>78</v>
      </c>
      <c r="H11" s="38">
        <v>64</v>
      </c>
    </row>
    <row r="12" spans="1:8" ht="12.75" customHeight="1" x14ac:dyDescent="0.2">
      <c r="A12" s="29" t="s">
        <v>18</v>
      </c>
      <c r="B12" s="38">
        <f>SUM(C12:H12)</f>
        <v>720</v>
      </c>
      <c r="C12" s="38">
        <v>110</v>
      </c>
      <c r="D12" s="38">
        <v>101</v>
      </c>
      <c r="E12" s="38">
        <v>131</v>
      </c>
      <c r="F12" s="38">
        <v>115</v>
      </c>
      <c r="G12" s="38">
        <v>138</v>
      </c>
      <c r="H12" s="38">
        <v>125</v>
      </c>
    </row>
    <row r="13" spans="1:8" ht="12.75" customHeight="1" x14ac:dyDescent="0.2">
      <c r="A13" s="1" t="s">
        <v>19</v>
      </c>
      <c r="B13" s="38">
        <f>SUM(C13:H13)</f>
        <v>2074</v>
      </c>
      <c r="C13" s="38">
        <f t="shared" ref="C13:H13" si="0">SUM(C9:C12)</f>
        <v>310</v>
      </c>
      <c r="D13" s="38">
        <f t="shared" si="0"/>
        <v>331</v>
      </c>
      <c r="E13" s="38">
        <f t="shared" si="0"/>
        <v>361</v>
      </c>
      <c r="F13" s="38">
        <f t="shared" si="0"/>
        <v>352</v>
      </c>
      <c r="G13" s="38">
        <f t="shared" si="0"/>
        <v>392</v>
      </c>
      <c r="H13" s="38">
        <f t="shared" si="0"/>
        <v>328</v>
      </c>
    </row>
    <row r="14" spans="1:8" ht="12.75" customHeight="1" x14ac:dyDescent="0.2">
      <c r="A14" s="39"/>
      <c r="B14" s="38"/>
      <c r="C14" s="38"/>
      <c r="D14" s="38"/>
      <c r="E14" s="38"/>
      <c r="F14" s="38"/>
      <c r="G14" s="38"/>
      <c r="H14" s="38"/>
    </row>
    <row r="15" spans="1:8" ht="12.75" customHeight="1" x14ac:dyDescent="0.2">
      <c r="A15" s="29" t="s">
        <v>20</v>
      </c>
      <c r="B15" s="38">
        <f>SUM(C15:H15)</f>
        <v>925</v>
      </c>
      <c r="C15" s="38">
        <v>149</v>
      </c>
      <c r="D15" s="38">
        <v>148</v>
      </c>
      <c r="E15" s="38">
        <v>172</v>
      </c>
      <c r="F15" s="38">
        <v>147</v>
      </c>
      <c r="G15" s="38">
        <v>168</v>
      </c>
      <c r="H15" s="38">
        <v>141</v>
      </c>
    </row>
    <row r="16" spans="1:8" ht="12.75" customHeight="1" x14ac:dyDescent="0.2">
      <c r="A16" s="29" t="s">
        <v>21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</row>
    <row r="17" spans="1:8" ht="12.75" customHeight="1" x14ac:dyDescent="0.2">
      <c r="A17" s="29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</row>
    <row r="18" spans="1:8" ht="12.75" customHeight="1" x14ac:dyDescent="0.2">
      <c r="A18" s="29" t="s">
        <v>23</v>
      </c>
      <c r="B18" s="38">
        <f>SUM(C18:H18)</f>
        <v>394</v>
      </c>
      <c r="C18" s="38">
        <v>57</v>
      </c>
      <c r="D18" s="38">
        <v>77</v>
      </c>
      <c r="E18" s="38">
        <v>78</v>
      </c>
      <c r="F18" s="38">
        <v>83</v>
      </c>
      <c r="G18" s="38">
        <v>52</v>
      </c>
      <c r="H18" s="38">
        <v>47</v>
      </c>
    </row>
    <row r="19" spans="1:8" ht="12.75" customHeight="1" x14ac:dyDescent="0.2">
      <c r="A19" s="29" t="s">
        <v>24</v>
      </c>
      <c r="B19" s="38">
        <f>SUM(C19:H19)</f>
        <v>331</v>
      </c>
      <c r="C19" s="38">
        <v>52</v>
      </c>
      <c r="D19" s="38">
        <v>57</v>
      </c>
      <c r="E19" s="38">
        <v>57</v>
      </c>
      <c r="F19" s="38">
        <v>55</v>
      </c>
      <c r="G19" s="38">
        <v>55</v>
      </c>
      <c r="H19" s="38">
        <v>55</v>
      </c>
    </row>
    <row r="20" spans="1:8" ht="12.75" customHeight="1" x14ac:dyDescent="0.2">
      <c r="A20" s="29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</row>
    <row r="21" spans="1:8" ht="12.75" customHeight="1" x14ac:dyDescent="0.2">
      <c r="A21" s="29" t="s">
        <v>26</v>
      </c>
      <c r="B21" s="38">
        <f>SUM(C21:H21)</f>
        <v>298</v>
      </c>
      <c r="C21" s="38">
        <v>41</v>
      </c>
      <c r="D21" s="38">
        <v>56</v>
      </c>
      <c r="E21" s="38">
        <v>50</v>
      </c>
      <c r="F21" s="38">
        <v>48</v>
      </c>
      <c r="G21" s="38">
        <v>49</v>
      </c>
      <c r="H21" s="38">
        <v>54</v>
      </c>
    </row>
    <row r="22" spans="1:8" ht="12.75" customHeight="1" x14ac:dyDescent="0.2">
      <c r="A22" s="29" t="s">
        <v>27</v>
      </c>
      <c r="B22" s="38">
        <f>291+384</f>
        <v>675</v>
      </c>
      <c r="C22" s="38">
        <v>99</v>
      </c>
      <c r="D22" s="38">
        <v>126</v>
      </c>
      <c r="E22" s="38">
        <v>138</v>
      </c>
      <c r="F22" s="38">
        <v>109</v>
      </c>
      <c r="G22" s="38">
        <v>144</v>
      </c>
      <c r="H22" s="38">
        <v>91</v>
      </c>
    </row>
    <row r="23" spans="1:8" ht="12.75" customHeight="1" x14ac:dyDescent="0.2">
      <c r="A23" s="29" t="s">
        <v>28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</row>
    <row r="24" spans="1:8" ht="12.75" customHeight="1" x14ac:dyDescent="0.2">
      <c r="A24" s="29" t="s">
        <v>29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</row>
    <row r="25" spans="1:8" ht="12.75" customHeight="1" x14ac:dyDescent="0.2">
      <c r="A25" s="29" t="s">
        <v>30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</row>
    <row r="26" spans="1:8" ht="12.75" customHeight="1" x14ac:dyDescent="0.2">
      <c r="A26" s="29" t="s">
        <v>31</v>
      </c>
      <c r="B26" s="38">
        <f>SUM(C26:H26)</f>
        <v>400</v>
      </c>
      <c r="C26" s="38">
        <v>54</v>
      </c>
      <c r="D26" s="38">
        <v>62</v>
      </c>
      <c r="E26" s="38">
        <v>64</v>
      </c>
      <c r="F26" s="38">
        <v>75</v>
      </c>
      <c r="G26" s="38">
        <v>86</v>
      </c>
      <c r="H26" s="38">
        <v>59</v>
      </c>
    </row>
    <row r="27" spans="1:8" ht="12.75" customHeight="1" x14ac:dyDescent="0.2">
      <c r="A27" s="29" t="s">
        <v>32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</row>
    <row r="28" spans="1:8" ht="12.75" customHeight="1" x14ac:dyDescent="0.2">
      <c r="A28" s="29" t="s">
        <v>33</v>
      </c>
      <c r="B28" s="38">
        <f>SUM(C28:H28)</f>
        <v>511</v>
      </c>
      <c r="C28" s="38">
        <v>85</v>
      </c>
      <c r="D28" s="38">
        <v>91</v>
      </c>
      <c r="E28" s="38">
        <v>84</v>
      </c>
      <c r="F28" s="38">
        <v>84</v>
      </c>
      <c r="G28" s="38">
        <v>93</v>
      </c>
      <c r="H28" s="38">
        <v>74</v>
      </c>
    </row>
    <row r="29" spans="1:8" ht="12.75" customHeight="1" x14ac:dyDescent="0.2">
      <c r="A29" s="29" t="s">
        <v>34</v>
      </c>
      <c r="B29" s="38">
        <f>SUM(C29:H29)</f>
        <v>598</v>
      </c>
      <c r="C29" s="38">
        <v>89</v>
      </c>
      <c r="D29" s="38">
        <v>93</v>
      </c>
      <c r="E29" s="38">
        <v>115</v>
      </c>
      <c r="F29" s="38">
        <v>109</v>
      </c>
      <c r="G29" s="38">
        <v>110</v>
      </c>
      <c r="H29" s="38">
        <v>82</v>
      </c>
    </row>
    <row r="30" spans="1:8" ht="12.75" customHeight="1" x14ac:dyDescent="0.2">
      <c r="A30" s="29" t="s">
        <v>35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</row>
    <row r="31" spans="1:8" ht="12.75" customHeight="1" x14ac:dyDescent="0.2">
      <c r="A31" s="29" t="s">
        <v>36</v>
      </c>
      <c r="B31" s="38">
        <f>SUM(C31:H31)</f>
        <v>490</v>
      </c>
      <c r="C31" s="38">
        <v>69</v>
      </c>
      <c r="D31" s="38">
        <v>89</v>
      </c>
      <c r="E31" s="38">
        <v>87</v>
      </c>
      <c r="F31" s="38">
        <v>85</v>
      </c>
      <c r="G31" s="38">
        <v>80</v>
      </c>
      <c r="H31" s="38">
        <v>80</v>
      </c>
    </row>
    <row r="32" spans="1:8" ht="12.75" customHeight="1" x14ac:dyDescent="0.2">
      <c r="A32" s="29" t="s">
        <v>37</v>
      </c>
      <c r="B32" s="38">
        <f>SUM(C32:H32)</f>
        <v>818</v>
      </c>
      <c r="C32" s="38">
        <v>119</v>
      </c>
      <c r="D32" s="38">
        <v>140</v>
      </c>
      <c r="E32" s="38">
        <v>140</v>
      </c>
      <c r="F32" s="38">
        <v>141</v>
      </c>
      <c r="G32" s="38">
        <v>129</v>
      </c>
      <c r="H32" s="38">
        <v>149</v>
      </c>
    </row>
    <row r="33" spans="1:8" ht="12.75" customHeight="1" x14ac:dyDescent="0.2">
      <c r="A33" s="1" t="s">
        <v>38</v>
      </c>
      <c r="B33" s="38">
        <f>SUM(C33:H33)</f>
        <v>5472</v>
      </c>
      <c r="C33" s="38">
        <f t="shared" ref="C33:H33" si="1">SUM(C15:C32)</f>
        <v>814</v>
      </c>
      <c r="D33" s="38">
        <f t="shared" si="1"/>
        <v>939</v>
      </c>
      <c r="E33" s="38">
        <f t="shared" si="1"/>
        <v>985</v>
      </c>
      <c r="F33" s="38">
        <f t="shared" si="1"/>
        <v>936</v>
      </c>
      <c r="G33" s="38">
        <f t="shared" si="1"/>
        <v>966</v>
      </c>
      <c r="H33" s="38">
        <f t="shared" si="1"/>
        <v>832</v>
      </c>
    </row>
    <row r="34" spans="1:8" ht="12.75" customHeight="1" x14ac:dyDescent="0.2">
      <c r="A34" s="2"/>
      <c r="B34" s="38"/>
      <c r="C34" s="38"/>
      <c r="D34" s="38"/>
      <c r="E34" s="38"/>
      <c r="F34" s="38"/>
      <c r="G34" s="38"/>
      <c r="H34" s="38"/>
    </row>
    <row r="35" spans="1:8" ht="12.75" customHeight="1" x14ac:dyDescent="0.2">
      <c r="A35" s="1" t="s">
        <v>39</v>
      </c>
      <c r="B35" s="8">
        <f>SUM(C35:H35)</f>
        <v>7546</v>
      </c>
      <c r="C35" s="8">
        <f t="shared" ref="C35:H35" si="2">C33+C13</f>
        <v>1124</v>
      </c>
      <c r="D35" s="8">
        <f t="shared" si="2"/>
        <v>1270</v>
      </c>
      <c r="E35" s="8">
        <f t="shared" si="2"/>
        <v>1346</v>
      </c>
      <c r="F35" s="8">
        <f t="shared" si="2"/>
        <v>1288</v>
      </c>
      <c r="G35" s="8">
        <f t="shared" si="2"/>
        <v>1358</v>
      </c>
      <c r="H35" s="8">
        <f t="shared" si="2"/>
        <v>1160</v>
      </c>
    </row>
    <row r="62" spans="1:27" ht="13.2" x14ac:dyDescent="0.25">
      <c r="A62" s="40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3.2" x14ac:dyDescent="0.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5" ht="10.199999999999999" x14ac:dyDescent="0.2"/>
  </sheetData>
  <phoneticPr fontId="6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AA65"/>
  <sheetViews>
    <sheetView workbookViewId="0">
      <selection activeCell="N3" sqref="N3"/>
    </sheetView>
  </sheetViews>
  <sheetFormatPr baseColWidth="10" defaultColWidth="9.85546875" defaultRowHeight="12.75" customHeight="1" x14ac:dyDescent="0.2"/>
  <cols>
    <col min="1" max="1" width="20.28515625" style="25" customWidth="1"/>
    <col min="2" max="8" width="13.28515625" style="25" customWidth="1"/>
    <col min="9" max="16384" width="9.85546875" style="25"/>
  </cols>
  <sheetData>
    <row r="1" spans="1:8" ht="12.75" customHeight="1" x14ac:dyDescent="0.25">
      <c r="A1" s="4" t="s">
        <v>44</v>
      </c>
      <c r="B1" s="24"/>
      <c r="C1" s="24"/>
      <c r="D1" s="24"/>
      <c r="E1" s="24"/>
      <c r="F1" s="24"/>
      <c r="G1" s="24"/>
      <c r="H1" s="24"/>
    </row>
    <row r="3" spans="1:8" s="27" customFormat="1" ht="12.75" customHeight="1" x14ac:dyDescent="0.2">
      <c r="A3" s="7" t="s">
        <v>46</v>
      </c>
      <c r="B3" s="26"/>
      <c r="C3" s="26"/>
      <c r="D3" s="26"/>
      <c r="E3" s="26"/>
      <c r="F3" s="26"/>
      <c r="G3" s="26"/>
      <c r="H3" s="26"/>
    </row>
    <row r="4" spans="1:8" s="27" customFormat="1" ht="12.75" customHeight="1" x14ac:dyDescent="0.2">
      <c r="A4" s="6" t="s">
        <v>3</v>
      </c>
      <c r="B4" s="26"/>
      <c r="C4" s="26"/>
      <c r="D4" s="26"/>
      <c r="E4" s="26"/>
      <c r="F4" s="26"/>
      <c r="G4" s="26"/>
      <c r="H4" s="26"/>
    </row>
    <row r="5" spans="1:8" s="27" customFormat="1" ht="12.75" customHeight="1" x14ac:dyDescent="0.2">
      <c r="A5" s="3"/>
      <c r="B5" s="28"/>
      <c r="C5" s="28"/>
      <c r="D5" s="28"/>
      <c r="E5" s="28"/>
      <c r="F5" s="28"/>
      <c r="G5" s="28"/>
      <c r="H5" s="28"/>
    </row>
    <row r="6" spans="1:8" s="27" customFormat="1" ht="13.5" customHeight="1" x14ac:dyDescent="0.2">
      <c r="A6" s="29" t="s">
        <v>4</v>
      </c>
      <c r="B6" s="30" t="s">
        <v>5</v>
      </c>
      <c r="C6" s="31" t="s">
        <v>6</v>
      </c>
      <c r="D6" s="31"/>
      <c r="E6" s="31"/>
      <c r="F6" s="31"/>
      <c r="G6" s="31"/>
      <c r="H6" s="31"/>
    </row>
    <row r="7" spans="1:8" s="27" customFormat="1" ht="13.5" customHeight="1" x14ac:dyDescent="0.2">
      <c r="A7" s="41" t="s">
        <v>7</v>
      </c>
      <c r="B7" s="42" t="s">
        <v>8</v>
      </c>
      <c r="C7" s="43" t="s">
        <v>9</v>
      </c>
      <c r="D7" s="43" t="s">
        <v>10</v>
      </c>
      <c r="E7" s="43" t="s">
        <v>11</v>
      </c>
      <c r="F7" s="43" t="s">
        <v>12</v>
      </c>
      <c r="G7" s="43" t="s">
        <v>13</v>
      </c>
      <c r="H7" s="44" t="s">
        <v>14</v>
      </c>
    </row>
    <row r="8" spans="1:8" ht="12.75" customHeight="1" x14ac:dyDescent="0.2">
      <c r="A8" s="36"/>
      <c r="B8" s="37"/>
      <c r="C8" s="37"/>
      <c r="D8" s="37"/>
      <c r="E8" s="37"/>
      <c r="F8" s="37"/>
      <c r="G8" s="37"/>
      <c r="H8" s="37"/>
    </row>
    <row r="9" spans="1:8" ht="12.75" customHeight="1" x14ac:dyDescent="0.2">
      <c r="A9" s="29" t="s">
        <v>15</v>
      </c>
      <c r="B9" s="38">
        <f>SUM(C9:H9)</f>
        <v>313</v>
      </c>
      <c r="C9" s="38">
        <v>54</v>
      </c>
      <c r="D9" s="38">
        <v>54</v>
      </c>
      <c r="E9" s="38">
        <v>53</v>
      </c>
      <c r="F9" s="38">
        <v>52</v>
      </c>
      <c r="G9" s="38">
        <v>53</v>
      </c>
      <c r="H9" s="38">
        <v>47</v>
      </c>
    </row>
    <row r="10" spans="1:8" ht="12.75" customHeight="1" x14ac:dyDescent="0.2">
      <c r="A10" s="29" t="s">
        <v>16</v>
      </c>
      <c r="B10" s="45">
        <f>SUM(C10:H10)</f>
        <v>603</v>
      </c>
      <c r="C10" s="38">
        <v>89</v>
      </c>
      <c r="D10" s="38">
        <v>110</v>
      </c>
      <c r="E10" s="38">
        <v>102</v>
      </c>
      <c r="F10" s="38">
        <v>121</v>
      </c>
      <c r="G10" s="38">
        <v>98</v>
      </c>
      <c r="H10" s="38">
        <v>83</v>
      </c>
    </row>
    <row r="11" spans="1:8" ht="12.75" customHeight="1" x14ac:dyDescent="0.2">
      <c r="A11" s="29" t="s">
        <v>17</v>
      </c>
      <c r="B11" s="38">
        <f>SUM(C11:H11)</f>
        <v>394</v>
      </c>
      <c r="C11" s="38">
        <v>70</v>
      </c>
      <c r="D11" s="38">
        <v>53</v>
      </c>
      <c r="E11" s="38">
        <v>74</v>
      </c>
      <c r="F11" s="38">
        <v>79</v>
      </c>
      <c r="G11" s="38">
        <v>69</v>
      </c>
      <c r="H11" s="38">
        <v>49</v>
      </c>
    </row>
    <row r="12" spans="1:8" ht="12.75" customHeight="1" x14ac:dyDescent="0.2">
      <c r="A12" s="29" t="s">
        <v>18</v>
      </c>
      <c r="B12" s="38">
        <f>SUM(C12:H12)</f>
        <v>694</v>
      </c>
      <c r="C12" s="38">
        <v>97</v>
      </c>
      <c r="D12" s="38">
        <v>120</v>
      </c>
      <c r="E12" s="38">
        <v>110</v>
      </c>
      <c r="F12" s="38">
        <v>135</v>
      </c>
      <c r="G12" s="38">
        <v>111</v>
      </c>
      <c r="H12" s="38">
        <v>121</v>
      </c>
    </row>
    <row r="13" spans="1:8" ht="12.75" customHeight="1" x14ac:dyDescent="0.2">
      <c r="A13" s="1" t="s">
        <v>19</v>
      </c>
      <c r="B13" s="38">
        <f>SUM(C13:H13)</f>
        <v>2004</v>
      </c>
      <c r="C13" s="38">
        <f t="shared" ref="C13:H13" si="0">SUM(C9:C12)</f>
        <v>310</v>
      </c>
      <c r="D13" s="38">
        <f t="shared" si="0"/>
        <v>337</v>
      </c>
      <c r="E13" s="38">
        <f t="shared" si="0"/>
        <v>339</v>
      </c>
      <c r="F13" s="38">
        <f t="shared" si="0"/>
        <v>387</v>
      </c>
      <c r="G13" s="38">
        <f t="shared" si="0"/>
        <v>331</v>
      </c>
      <c r="H13" s="38">
        <f t="shared" si="0"/>
        <v>300</v>
      </c>
    </row>
    <row r="14" spans="1:8" ht="12.75" customHeight="1" x14ac:dyDescent="0.2">
      <c r="A14" s="39"/>
      <c r="B14" s="38"/>
      <c r="C14" s="38"/>
      <c r="D14" s="38"/>
      <c r="E14" s="38"/>
      <c r="F14" s="38"/>
      <c r="G14" s="38"/>
      <c r="H14" s="38"/>
    </row>
    <row r="15" spans="1:8" ht="12.75" customHeight="1" x14ac:dyDescent="0.2">
      <c r="A15" s="29" t="s">
        <v>20</v>
      </c>
      <c r="B15" s="38">
        <f>SUM(C15:H15)</f>
        <v>885</v>
      </c>
      <c r="C15" s="38">
        <v>139</v>
      </c>
      <c r="D15" s="38">
        <v>168</v>
      </c>
      <c r="E15" s="38">
        <v>141</v>
      </c>
      <c r="F15" s="38">
        <v>172</v>
      </c>
      <c r="G15" s="38">
        <v>147</v>
      </c>
      <c r="H15" s="38">
        <v>118</v>
      </c>
    </row>
    <row r="16" spans="1:8" ht="12.75" customHeight="1" x14ac:dyDescent="0.2">
      <c r="A16" s="29" t="s">
        <v>21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</row>
    <row r="17" spans="1:8" ht="12.75" customHeight="1" x14ac:dyDescent="0.2">
      <c r="A17" s="29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</row>
    <row r="18" spans="1:8" ht="12.75" customHeight="1" x14ac:dyDescent="0.2">
      <c r="A18" s="29" t="s">
        <v>23</v>
      </c>
      <c r="B18" s="38">
        <f>SUM(C18:H18)</f>
        <v>398</v>
      </c>
      <c r="C18" s="38">
        <v>67</v>
      </c>
      <c r="D18" s="38">
        <v>86</v>
      </c>
      <c r="E18" s="38">
        <v>80</v>
      </c>
      <c r="F18" s="38">
        <v>60</v>
      </c>
      <c r="G18" s="38">
        <v>50</v>
      </c>
      <c r="H18" s="38">
        <v>55</v>
      </c>
    </row>
    <row r="19" spans="1:8" ht="12.75" customHeight="1" x14ac:dyDescent="0.2">
      <c r="A19" s="29" t="s">
        <v>24</v>
      </c>
      <c r="B19" s="38">
        <f>SUM(C19:H19)</f>
        <v>344</v>
      </c>
      <c r="C19" s="38">
        <v>65</v>
      </c>
      <c r="D19" s="38">
        <v>51</v>
      </c>
      <c r="E19" s="38">
        <v>60</v>
      </c>
      <c r="F19" s="38">
        <v>59</v>
      </c>
      <c r="G19" s="38">
        <v>58</v>
      </c>
      <c r="H19" s="38">
        <v>51</v>
      </c>
    </row>
    <row r="20" spans="1:8" ht="12.75" customHeight="1" x14ac:dyDescent="0.2">
      <c r="A20" s="29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</row>
    <row r="21" spans="1:8" ht="12.75" customHeight="1" x14ac:dyDescent="0.2">
      <c r="A21" s="29" t="s">
        <v>26</v>
      </c>
      <c r="B21" s="38">
        <f>SUM(C21:H21)</f>
        <v>306</v>
      </c>
      <c r="C21" s="38">
        <v>56</v>
      </c>
      <c r="D21" s="38">
        <v>42</v>
      </c>
      <c r="E21" s="38">
        <v>52</v>
      </c>
      <c r="F21" s="38">
        <v>54</v>
      </c>
      <c r="G21" s="38">
        <v>54</v>
      </c>
      <c r="H21" s="38">
        <v>48</v>
      </c>
    </row>
    <row r="22" spans="1:8" ht="12.75" customHeight="1" x14ac:dyDescent="0.2">
      <c r="A22" s="29" t="s">
        <v>27</v>
      </c>
      <c r="B22" s="38">
        <f>291+384</f>
        <v>675</v>
      </c>
      <c r="C22" s="38">
        <f>39+73</f>
        <v>112</v>
      </c>
      <c r="D22" s="38">
        <f>45+73</f>
        <v>118</v>
      </c>
      <c r="E22" s="38">
        <f>46+56</f>
        <v>102</v>
      </c>
      <c r="F22" s="38">
        <f>53+78</f>
        <v>131</v>
      </c>
      <c r="G22" s="38">
        <f>56+57</f>
        <v>113</v>
      </c>
      <c r="H22" s="38">
        <f>52+47</f>
        <v>99</v>
      </c>
    </row>
    <row r="23" spans="1:8" ht="12.75" customHeight="1" x14ac:dyDescent="0.2">
      <c r="A23" s="29" t="s">
        <v>28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</row>
    <row r="24" spans="1:8" ht="12.75" customHeight="1" x14ac:dyDescent="0.2">
      <c r="A24" s="29" t="s">
        <v>29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</row>
    <row r="25" spans="1:8" ht="12.75" customHeight="1" x14ac:dyDescent="0.2">
      <c r="A25" s="29" t="s">
        <v>30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</row>
    <row r="26" spans="1:8" ht="12.75" customHeight="1" x14ac:dyDescent="0.2">
      <c r="A26" s="29" t="s">
        <v>31</v>
      </c>
      <c r="B26" s="38">
        <f>SUM(C26:H26)</f>
        <v>370</v>
      </c>
      <c r="C26" s="38">
        <v>60</v>
      </c>
      <c r="D26" s="38">
        <v>61</v>
      </c>
      <c r="E26" s="38">
        <v>66</v>
      </c>
      <c r="F26" s="38">
        <v>73</v>
      </c>
      <c r="G26" s="38">
        <v>56</v>
      </c>
      <c r="H26" s="38">
        <v>54</v>
      </c>
    </row>
    <row r="27" spans="1:8" ht="12.75" customHeight="1" x14ac:dyDescent="0.2">
      <c r="A27" s="29" t="s">
        <v>32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</row>
    <row r="28" spans="1:8" ht="12.75" customHeight="1" x14ac:dyDescent="0.2">
      <c r="A28" s="29" t="s">
        <v>33</v>
      </c>
      <c r="B28" s="38">
        <f>SUM(C28:H28)</f>
        <v>514</v>
      </c>
      <c r="C28" s="38">
        <v>90</v>
      </c>
      <c r="D28" s="38">
        <v>87</v>
      </c>
      <c r="E28" s="38">
        <v>84</v>
      </c>
      <c r="F28" s="38">
        <v>93</v>
      </c>
      <c r="G28" s="38">
        <v>83</v>
      </c>
      <c r="H28" s="38">
        <v>77</v>
      </c>
    </row>
    <row r="29" spans="1:8" ht="12.75" customHeight="1" x14ac:dyDescent="0.2">
      <c r="A29" s="29" t="s">
        <v>34</v>
      </c>
      <c r="B29" s="38">
        <f>SUM(C29:H29)</f>
        <v>596</v>
      </c>
      <c r="C29" s="38">
        <v>89</v>
      </c>
      <c r="D29" s="38">
        <v>118</v>
      </c>
      <c r="E29" s="38">
        <v>103</v>
      </c>
      <c r="F29" s="38">
        <v>117</v>
      </c>
      <c r="G29" s="38">
        <v>90</v>
      </c>
      <c r="H29" s="38">
        <v>79</v>
      </c>
    </row>
    <row r="30" spans="1:8" ht="12.75" customHeight="1" x14ac:dyDescent="0.2">
      <c r="A30" s="29" t="s">
        <v>35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</row>
    <row r="31" spans="1:8" ht="12.75" customHeight="1" x14ac:dyDescent="0.2">
      <c r="A31" s="29" t="s">
        <v>36</v>
      </c>
      <c r="B31" s="38">
        <f>SUM(C31:H31)</f>
        <v>482</v>
      </c>
      <c r="C31" s="38">
        <v>84</v>
      </c>
      <c r="D31" s="38">
        <v>79</v>
      </c>
      <c r="E31" s="38">
        <v>90</v>
      </c>
      <c r="F31" s="38">
        <v>75</v>
      </c>
      <c r="G31" s="38">
        <v>88</v>
      </c>
      <c r="H31" s="38">
        <v>66</v>
      </c>
    </row>
    <row r="32" spans="1:8" ht="12.75" customHeight="1" x14ac:dyDescent="0.2">
      <c r="A32" s="29" t="s">
        <v>37</v>
      </c>
      <c r="B32" s="38">
        <f>SUM(C32:H32)</f>
        <v>783</v>
      </c>
      <c r="C32" s="38">
        <v>118</v>
      </c>
      <c r="D32" s="38">
        <v>134</v>
      </c>
      <c r="E32" s="38">
        <v>138</v>
      </c>
      <c r="F32" s="38">
        <v>119</v>
      </c>
      <c r="G32" s="38">
        <v>167</v>
      </c>
      <c r="H32" s="38">
        <v>107</v>
      </c>
    </row>
    <row r="33" spans="1:8" ht="12.75" customHeight="1" x14ac:dyDescent="0.2">
      <c r="A33" s="1" t="s">
        <v>38</v>
      </c>
      <c r="B33" s="38">
        <f>SUM(C33:H33)</f>
        <v>5353</v>
      </c>
      <c r="C33" s="38">
        <f t="shared" ref="C33:H33" si="1">SUM(C15:C32)</f>
        <v>880</v>
      </c>
      <c r="D33" s="38">
        <f t="shared" si="1"/>
        <v>944</v>
      </c>
      <c r="E33" s="38">
        <f t="shared" si="1"/>
        <v>916</v>
      </c>
      <c r="F33" s="38">
        <f t="shared" si="1"/>
        <v>953</v>
      </c>
      <c r="G33" s="38">
        <f t="shared" si="1"/>
        <v>906</v>
      </c>
      <c r="H33" s="38">
        <f t="shared" si="1"/>
        <v>754</v>
      </c>
    </row>
    <row r="34" spans="1:8" ht="12.75" customHeight="1" x14ac:dyDescent="0.2">
      <c r="A34" s="2"/>
      <c r="B34" s="38"/>
      <c r="C34" s="38"/>
      <c r="D34" s="38"/>
      <c r="E34" s="38"/>
      <c r="F34" s="38"/>
      <c r="G34" s="38"/>
      <c r="H34" s="38"/>
    </row>
    <row r="35" spans="1:8" ht="12.75" customHeight="1" x14ac:dyDescent="0.2">
      <c r="A35" s="1" t="s">
        <v>39</v>
      </c>
      <c r="B35" s="8">
        <f>SUM(C35:H35)</f>
        <v>7357</v>
      </c>
      <c r="C35" s="8">
        <f t="shared" ref="C35:H35" si="2">C33+C13</f>
        <v>1190</v>
      </c>
      <c r="D35" s="8">
        <f t="shared" si="2"/>
        <v>1281</v>
      </c>
      <c r="E35" s="8">
        <f t="shared" si="2"/>
        <v>1255</v>
      </c>
      <c r="F35" s="8">
        <f t="shared" si="2"/>
        <v>1340</v>
      </c>
      <c r="G35" s="8">
        <f t="shared" si="2"/>
        <v>1237</v>
      </c>
      <c r="H35" s="8">
        <f t="shared" si="2"/>
        <v>1054</v>
      </c>
    </row>
    <row r="62" spans="1:27" ht="13.2" x14ac:dyDescent="0.25">
      <c r="A62" s="40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3.2" x14ac:dyDescent="0.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5" ht="10.199999999999999" x14ac:dyDescent="0.2"/>
  </sheetData>
  <phoneticPr fontId="6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AA65"/>
  <sheetViews>
    <sheetView topLeftCell="A4" workbookViewId="0">
      <selection activeCell="N3" sqref="N3"/>
    </sheetView>
  </sheetViews>
  <sheetFormatPr baseColWidth="10" defaultColWidth="9.85546875" defaultRowHeight="12.75" customHeight="1" x14ac:dyDescent="0.2"/>
  <cols>
    <col min="1" max="1" width="20.28515625" style="25" customWidth="1"/>
    <col min="2" max="8" width="13.28515625" style="25" customWidth="1"/>
    <col min="9" max="16384" width="9.85546875" style="25"/>
  </cols>
  <sheetData>
    <row r="1" spans="1:8" ht="12.75" customHeight="1" x14ac:dyDescent="0.25">
      <c r="A1" s="4" t="s">
        <v>44</v>
      </c>
      <c r="B1" s="24"/>
      <c r="C1" s="24"/>
      <c r="D1" s="24"/>
      <c r="E1" s="24"/>
      <c r="F1" s="24"/>
      <c r="G1" s="24"/>
      <c r="H1" s="24"/>
    </row>
    <row r="3" spans="1:8" s="27" customFormat="1" ht="12.75" customHeight="1" x14ac:dyDescent="0.2">
      <c r="A3" s="7" t="s">
        <v>45</v>
      </c>
      <c r="B3" s="26"/>
      <c r="C3" s="26"/>
      <c r="D3" s="26"/>
      <c r="E3" s="26"/>
      <c r="F3" s="26"/>
      <c r="G3" s="26"/>
      <c r="H3" s="26"/>
    </row>
    <row r="4" spans="1:8" s="27" customFormat="1" ht="12.75" customHeight="1" x14ac:dyDescent="0.2">
      <c r="A4" s="6" t="s">
        <v>3</v>
      </c>
      <c r="B4" s="26"/>
      <c r="C4" s="26"/>
      <c r="D4" s="26"/>
      <c r="E4" s="26"/>
      <c r="F4" s="26"/>
      <c r="G4" s="26"/>
      <c r="H4" s="26"/>
    </row>
    <row r="5" spans="1:8" s="27" customFormat="1" ht="12.75" customHeight="1" x14ac:dyDescent="0.2">
      <c r="A5" s="3"/>
      <c r="B5" s="28"/>
      <c r="C5" s="28"/>
      <c r="D5" s="28"/>
      <c r="E5" s="28"/>
      <c r="F5" s="28"/>
      <c r="G5" s="28"/>
      <c r="H5" s="28"/>
    </row>
    <row r="6" spans="1:8" s="27" customFormat="1" ht="13.5" customHeight="1" x14ac:dyDescent="0.2">
      <c r="A6" s="29" t="s">
        <v>4</v>
      </c>
      <c r="B6" s="30" t="s">
        <v>5</v>
      </c>
      <c r="C6" s="31" t="s">
        <v>6</v>
      </c>
      <c r="D6" s="31"/>
      <c r="E6" s="31"/>
      <c r="F6" s="31"/>
      <c r="G6" s="31"/>
      <c r="H6" s="31"/>
    </row>
    <row r="7" spans="1:8" s="27" customFormat="1" ht="13.5" customHeight="1" x14ac:dyDescent="0.2">
      <c r="A7" s="41" t="s">
        <v>7</v>
      </c>
      <c r="B7" s="42" t="s">
        <v>8</v>
      </c>
      <c r="C7" s="43" t="s">
        <v>9</v>
      </c>
      <c r="D7" s="43" t="s">
        <v>10</v>
      </c>
      <c r="E7" s="43" t="s">
        <v>11</v>
      </c>
      <c r="F7" s="43" t="s">
        <v>12</v>
      </c>
      <c r="G7" s="43" t="s">
        <v>13</v>
      </c>
      <c r="H7" s="44" t="s">
        <v>14</v>
      </c>
    </row>
    <row r="8" spans="1:8" ht="12.75" customHeight="1" x14ac:dyDescent="0.2">
      <c r="A8" s="36"/>
      <c r="B8" s="37"/>
      <c r="C8" s="37"/>
      <c r="D8" s="37"/>
      <c r="E8" s="37"/>
      <c r="F8" s="37"/>
      <c r="G8" s="37"/>
      <c r="H8" s="37"/>
    </row>
    <row r="9" spans="1:8" ht="12.75" customHeight="1" x14ac:dyDescent="0.2">
      <c r="A9" s="29" t="s">
        <v>15</v>
      </c>
      <c r="B9" s="38">
        <f>SUM(C9:H9)</f>
        <v>299</v>
      </c>
      <c r="C9" s="38">
        <v>54</v>
      </c>
      <c r="D9" s="38">
        <v>54</v>
      </c>
      <c r="E9" s="38">
        <v>53</v>
      </c>
      <c r="F9" s="38">
        <v>50</v>
      </c>
      <c r="G9" s="38">
        <v>46</v>
      </c>
      <c r="H9" s="38">
        <v>42</v>
      </c>
    </row>
    <row r="10" spans="1:8" ht="12.75" customHeight="1" x14ac:dyDescent="0.2">
      <c r="A10" s="29" t="s">
        <v>16</v>
      </c>
      <c r="B10" s="45">
        <f>SUM(C10:H10)</f>
        <v>581</v>
      </c>
      <c r="C10" s="38">
        <v>97</v>
      </c>
      <c r="D10" s="38">
        <v>84</v>
      </c>
      <c r="E10" s="38">
        <v>117</v>
      </c>
      <c r="F10" s="38">
        <v>103</v>
      </c>
      <c r="G10" s="38">
        <v>87</v>
      </c>
      <c r="H10" s="38">
        <v>93</v>
      </c>
    </row>
    <row r="11" spans="1:8" ht="12.75" customHeight="1" x14ac:dyDescent="0.2">
      <c r="A11" s="29" t="s">
        <v>17</v>
      </c>
      <c r="B11" s="38">
        <f>SUM(C11:H11)</f>
        <v>383</v>
      </c>
      <c r="C11" s="38">
        <v>43</v>
      </c>
      <c r="D11" s="38">
        <v>68</v>
      </c>
      <c r="E11" s="38">
        <v>85</v>
      </c>
      <c r="F11" s="38">
        <v>69</v>
      </c>
      <c r="G11" s="38">
        <v>60</v>
      </c>
      <c r="H11" s="38">
        <v>58</v>
      </c>
    </row>
    <row r="12" spans="1:8" ht="12.75" customHeight="1" x14ac:dyDescent="0.2">
      <c r="A12" s="29" t="s">
        <v>18</v>
      </c>
      <c r="B12" s="38">
        <f>SUM(C12:H12)</f>
        <v>672</v>
      </c>
      <c r="C12" s="38">
        <v>112</v>
      </c>
      <c r="D12" s="38">
        <v>107</v>
      </c>
      <c r="E12" s="38">
        <v>123</v>
      </c>
      <c r="F12" s="38">
        <v>104</v>
      </c>
      <c r="G12" s="38">
        <v>106</v>
      </c>
      <c r="H12" s="38">
        <v>120</v>
      </c>
    </row>
    <row r="13" spans="1:8" ht="12.75" customHeight="1" x14ac:dyDescent="0.2">
      <c r="A13" s="1" t="s">
        <v>19</v>
      </c>
      <c r="B13" s="38">
        <f>SUM(C13:H13)</f>
        <v>1935</v>
      </c>
      <c r="C13" s="38">
        <f t="shared" ref="C13:H13" si="0">SUM(C9:C12)</f>
        <v>306</v>
      </c>
      <c r="D13" s="38">
        <f t="shared" si="0"/>
        <v>313</v>
      </c>
      <c r="E13" s="38">
        <f t="shared" si="0"/>
        <v>378</v>
      </c>
      <c r="F13" s="38">
        <f t="shared" si="0"/>
        <v>326</v>
      </c>
      <c r="G13" s="38">
        <f t="shared" si="0"/>
        <v>299</v>
      </c>
      <c r="H13" s="38">
        <f t="shared" si="0"/>
        <v>313</v>
      </c>
    </row>
    <row r="14" spans="1:8" ht="12.75" customHeight="1" x14ac:dyDescent="0.2">
      <c r="A14" s="39"/>
      <c r="B14" s="38"/>
      <c r="C14" s="38"/>
      <c r="D14" s="38"/>
      <c r="E14" s="38"/>
      <c r="F14" s="38"/>
      <c r="G14" s="38"/>
      <c r="H14" s="38"/>
    </row>
    <row r="15" spans="1:8" ht="12.75" customHeight="1" x14ac:dyDescent="0.2">
      <c r="A15" s="29" t="s">
        <v>20</v>
      </c>
      <c r="B15" s="38">
        <f>SUM(C15:H15)</f>
        <v>887</v>
      </c>
      <c r="C15" s="38">
        <v>163</v>
      </c>
      <c r="D15" s="38">
        <v>140</v>
      </c>
      <c r="E15" s="38">
        <v>160</v>
      </c>
      <c r="F15" s="38">
        <v>140</v>
      </c>
      <c r="G15" s="38">
        <v>129</v>
      </c>
      <c r="H15" s="38">
        <v>155</v>
      </c>
    </row>
    <row r="16" spans="1:8" ht="12.75" customHeight="1" x14ac:dyDescent="0.2">
      <c r="A16" s="29" t="s">
        <v>21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</row>
    <row r="17" spans="1:8" ht="12.75" customHeight="1" x14ac:dyDescent="0.2">
      <c r="A17" s="29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</row>
    <row r="18" spans="1:8" ht="12.75" customHeight="1" x14ac:dyDescent="0.2">
      <c r="A18" s="29" t="s">
        <v>23</v>
      </c>
      <c r="B18" s="38">
        <f>SUM(C18:H18)</f>
        <v>380</v>
      </c>
      <c r="C18" s="38">
        <v>82</v>
      </c>
      <c r="D18" s="38">
        <v>80</v>
      </c>
      <c r="E18" s="38">
        <v>58</v>
      </c>
      <c r="F18" s="38">
        <v>55</v>
      </c>
      <c r="G18" s="38">
        <v>56</v>
      </c>
      <c r="H18" s="38">
        <v>49</v>
      </c>
    </row>
    <row r="19" spans="1:8" ht="12.75" customHeight="1" x14ac:dyDescent="0.2">
      <c r="A19" s="29" t="s">
        <v>24</v>
      </c>
      <c r="B19" s="38">
        <f>SUM(C19:H19)</f>
        <v>326</v>
      </c>
      <c r="C19" s="38">
        <v>53</v>
      </c>
      <c r="D19" s="38">
        <v>61</v>
      </c>
      <c r="E19" s="38">
        <v>51</v>
      </c>
      <c r="F19" s="38">
        <v>58</v>
      </c>
      <c r="G19" s="38">
        <v>59</v>
      </c>
      <c r="H19" s="38">
        <v>44</v>
      </c>
    </row>
    <row r="20" spans="1:8" ht="12.75" customHeight="1" x14ac:dyDescent="0.2">
      <c r="A20" s="29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</row>
    <row r="21" spans="1:8" ht="12.75" customHeight="1" x14ac:dyDescent="0.2">
      <c r="A21" s="29" t="s">
        <v>26</v>
      </c>
      <c r="B21" s="38">
        <f>SUM(C21:H21)</f>
        <v>292</v>
      </c>
      <c r="C21" s="38">
        <v>39</v>
      </c>
      <c r="D21" s="38">
        <v>50</v>
      </c>
      <c r="E21" s="38">
        <v>58</v>
      </c>
      <c r="F21" s="38">
        <v>56</v>
      </c>
      <c r="G21" s="38">
        <v>49</v>
      </c>
      <c r="H21" s="38">
        <v>40</v>
      </c>
    </row>
    <row r="22" spans="1:8" ht="12.75" customHeight="1" x14ac:dyDescent="0.2">
      <c r="A22" s="29" t="s">
        <v>27</v>
      </c>
      <c r="B22" s="38">
        <f>SUM(C22:H22)</f>
        <v>658</v>
      </c>
      <c r="C22" s="38">
        <f>36+69</f>
        <v>105</v>
      </c>
      <c r="D22" s="38">
        <f>45+56</f>
        <v>101</v>
      </c>
      <c r="E22" s="38">
        <f>41+74</f>
        <v>115</v>
      </c>
      <c r="F22" s="38">
        <f>64+56</f>
        <v>120</v>
      </c>
      <c r="G22" s="38">
        <f>54+59</f>
        <v>113</v>
      </c>
      <c r="H22" s="38">
        <f>58+46</f>
        <v>104</v>
      </c>
    </row>
    <row r="23" spans="1:8" ht="12.75" customHeight="1" x14ac:dyDescent="0.2">
      <c r="A23" s="29" t="s">
        <v>28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</row>
    <row r="24" spans="1:8" ht="12.75" customHeight="1" x14ac:dyDescent="0.2">
      <c r="A24" s="29" t="s">
        <v>29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</row>
    <row r="25" spans="1:8" ht="12.75" customHeight="1" x14ac:dyDescent="0.2">
      <c r="A25" s="29" t="s">
        <v>30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</row>
    <row r="26" spans="1:8" ht="12.75" customHeight="1" x14ac:dyDescent="0.2">
      <c r="A26" s="29" t="s">
        <v>31</v>
      </c>
      <c r="B26" s="38">
        <f>SUM(C26:H26)</f>
        <v>337</v>
      </c>
      <c r="C26" s="38">
        <v>48</v>
      </c>
      <c r="D26" s="38">
        <v>63</v>
      </c>
      <c r="E26" s="38">
        <v>66</v>
      </c>
      <c r="F26" s="38">
        <v>55</v>
      </c>
      <c r="G26" s="38">
        <v>42</v>
      </c>
      <c r="H26" s="38">
        <v>63</v>
      </c>
    </row>
    <row r="27" spans="1:8" ht="12.75" customHeight="1" x14ac:dyDescent="0.2">
      <c r="A27" s="29" t="s">
        <v>32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</row>
    <row r="28" spans="1:8" ht="12.75" customHeight="1" x14ac:dyDescent="0.2">
      <c r="A28" s="29" t="s">
        <v>33</v>
      </c>
      <c r="B28" s="38">
        <f>SUM(C28:H28)</f>
        <v>495</v>
      </c>
      <c r="C28" s="38">
        <v>87</v>
      </c>
      <c r="D28" s="38">
        <v>83</v>
      </c>
      <c r="E28" s="38">
        <v>89</v>
      </c>
      <c r="F28" s="38">
        <v>86</v>
      </c>
      <c r="G28" s="38">
        <v>79</v>
      </c>
      <c r="H28" s="38">
        <v>71</v>
      </c>
    </row>
    <row r="29" spans="1:8" ht="12.75" customHeight="1" x14ac:dyDescent="0.2">
      <c r="A29" s="29" t="s">
        <v>34</v>
      </c>
      <c r="B29" s="38">
        <f>SUM(C29:H29)</f>
        <v>577</v>
      </c>
      <c r="C29" s="38">
        <v>100</v>
      </c>
      <c r="D29" s="38">
        <v>101</v>
      </c>
      <c r="E29" s="38">
        <v>118</v>
      </c>
      <c r="F29" s="38">
        <v>90</v>
      </c>
      <c r="G29" s="38">
        <v>89</v>
      </c>
      <c r="H29" s="38">
        <v>79</v>
      </c>
    </row>
    <row r="30" spans="1:8" ht="12.75" customHeight="1" x14ac:dyDescent="0.2">
      <c r="A30" s="29" t="s">
        <v>35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</row>
    <row r="31" spans="1:8" ht="12.75" customHeight="1" x14ac:dyDescent="0.2">
      <c r="A31" s="29" t="s">
        <v>36</v>
      </c>
      <c r="B31" s="38">
        <f>SUM(C31:H31)</f>
        <v>447</v>
      </c>
      <c r="C31" s="38">
        <v>67</v>
      </c>
      <c r="D31" s="38">
        <v>95</v>
      </c>
      <c r="E31" s="38">
        <v>74</v>
      </c>
      <c r="F31" s="38">
        <v>87</v>
      </c>
      <c r="G31" s="38">
        <v>73</v>
      </c>
      <c r="H31" s="38">
        <v>51</v>
      </c>
    </row>
    <row r="32" spans="1:8" ht="12.75" customHeight="1" x14ac:dyDescent="0.2">
      <c r="A32" s="29" t="s">
        <v>37</v>
      </c>
      <c r="B32" s="38">
        <f>SUM(C32:H32)</f>
        <v>760</v>
      </c>
      <c r="C32" s="38">
        <v>124</v>
      </c>
      <c r="D32" s="38">
        <v>136</v>
      </c>
      <c r="E32" s="38">
        <v>109</v>
      </c>
      <c r="F32" s="38">
        <v>163</v>
      </c>
      <c r="G32" s="38">
        <v>123</v>
      </c>
      <c r="H32" s="38">
        <v>105</v>
      </c>
    </row>
    <row r="33" spans="1:8" ht="12.75" customHeight="1" x14ac:dyDescent="0.2">
      <c r="A33" s="1" t="s">
        <v>38</v>
      </c>
      <c r="B33" s="38">
        <f>SUM(C33:H33)</f>
        <v>5159</v>
      </c>
      <c r="C33" s="38">
        <f t="shared" ref="C33:H33" si="1">SUM(C15:C32)</f>
        <v>868</v>
      </c>
      <c r="D33" s="38">
        <f t="shared" si="1"/>
        <v>910</v>
      </c>
      <c r="E33" s="38">
        <f t="shared" si="1"/>
        <v>898</v>
      </c>
      <c r="F33" s="38">
        <f t="shared" si="1"/>
        <v>910</v>
      </c>
      <c r="G33" s="38">
        <f t="shared" si="1"/>
        <v>812</v>
      </c>
      <c r="H33" s="38">
        <f t="shared" si="1"/>
        <v>761</v>
      </c>
    </row>
    <row r="34" spans="1:8" ht="12.75" customHeight="1" x14ac:dyDescent="0.2">
      <c r="A34" s="2"/>
      <c r="B34" s="38"/>
      <c r="C34" s="38"/>
      <c r="D34" s="38"/>
      <c r="E34" s="38"/>
      <c r="F34" s="38"/>
      <c r="G34" s="38"/>
      <c r="H34" s="38"/>
    </row>
    <row r="35" spans="1:8" ht="12.75" customHeight="1" x14ac:dyDescent="0.2">
      <c r="A35" s="1" t="s">
        <v>39</v>
      </c>
      <c r="B35" s="8">
        <f>SUM(C35:H35)</f>
        <v>7094</v>
      </c>
      <c r="C35" s="8">
        <f t="shared" ref="C35:H35" si="2">C33+C13</f>
        <v>1174</v>
      </c>
      <c r="D35" s="8">
        <f t="shared" si="2"/>
        <v>1223</v>
      </c>
      <c r="E35" s="8">
        <f t="shared" si="2"/>
        <v>1276</v>
      </c>
      <c r="F35" s="8">
        <f t="shared" si="2"/>
        <v>1236</v>
      </c>
      <c r="G35" s="8">
        <f t="shared" si="2"/>
        <v>1111</v>
      </c>
      <c r="H35" s="8">
        <f t="shared" si="2"/>
        <v>1074</v>
      </c>
    </row>
    <row r="62" spans="1:27" ht="13.2" x14ac:dyDescent="0.25">
      <c r="A62" s="40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3.2" x14ac:dyDescent="0.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5" ht="10.199999999999999" x14ac:dyDescent="0.2"/>
  </sheetData>
  <phoneticPr fontId="6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AA65"/>
  <sheetViews>
    <sheetView topLeftCell="A17" workbookViewId="0">
      <selection activeCell="N3" sqref="N3"/>
    </sheetView>
  </sheetViews>
  <sheetFormatPr baseColWidth="10" defaultColWidth="9.85546875" defaultRowHeight="12.75" customHeight="1" x14ac:dyDescent="0.2"/>
  <cols>
    <col min="1" max="1" width="20.28515625" style="25" customWidth="1"/>
    <col min="2" max="8" width="13.28515625" style="25" customWidth="1"/>
    <col min="9" max="16384" width="9.85546875" style="25"/>
  </cols>
  <sheetData>
    <row r="1" spans="1:8" ht="12.75" customHeight="1" x14ac:dyDescent="0.25">
      <c r="A1" s="4" t="s">
        <v>44</v>
      </c>
      <c r="B1" s="24"/>
      <c r="C1" s="24"/>
      <c r="D1" s="24"/>
      <c r="E1" s="24"/>
      <c r="F1" s="24"/>
      <c r="G1" s="24"/>
      <c r="H1" s="24"/>
    </row>
    <row r="3" spans="1:8" s="27" customFormat="1" ht="12.75" customHeight="1" x14ac:dyDescent="0.2">
      <c r="A3" s="7" t="s">
        <v>43</v>
      </c>
      <c r="B3" s="26"/>
      <c r="C3" s="26"/>
      <c r="D3" s="26"/>
      <c r="E3" s="26"/>
      <c r="F3" s="26"/>
      <c r="G3" s="26"/>
      <c r="H3" s="26"/>
    </row>
    <row r="4" spans="1:8" s="27" customFormat="1" ht="12.75" customHeight="1" x14ac:dyDescent="0.2">
      <c r="A4" s="6" t="s">
        <v>3</v>
      </c>
      <c r="B4" s="26"/>
      <c r="C4" s="26"/>
      <c r="D4" s="26"/>
      <c r="E4" s="26"/>
      <c r="F4" s="26"/>
      <c r="G4" s="26"/>
      <c r="H4" s="26"/>
    </row>
    <row r="5" spans="1:8" s="27" customFormat="1" ht="12.75" customHeight="1" x14ac:dyDescent="0.2">
      <c r="A5" s="3"/>
      <c r="B5" s="28"/>
      <c r="C5" s="28"/>
      <c r="D5" s="28"/>
      <c r="E5" s="28"/>
      <c r="F5" s="28"/>
      <c r="G5" s="28"/>
      <c r="H5" s="28"/>
    </row>
    <row r="6" spans="1:8" s="27" customFormat="1" ht="13.5" customHeight="1" x14ac:dyDescent="0.2">
      <c r="A6" s="29" t="s">
        <v>4</v>
      </c>
      <c r="B6" s="30" t="s">
        <v>5</v>
      </c>
      <c r="C6" s="31" t="s">
        <v>6</v>
      </c>
      <c r="D6" s="31"/>
      <c r="E6" s="31"/>
      <c r="F6" s="31"/>
      <c r="G6" s="31"/>
      <c r="H6" s="31"/>
    </row>
    <row r="7" spans="1:8" s="27" customFormat="1" ht="13.5" customHeight="1" x14ac:dyDescent="0.2">
      <c r="A7" s="41" t="s">
        <v>7</v>
      </c>
      <c r="B7" s="42" t="s">
        <v>8</v>
      </c>
      <c r="C7" s="43" t="s">
        <v>9</v>
      </c>
      <c r="D7" s="43" t="s">
        <v>10</v>
      </c>
      <c r="E7" s="43" t="s">
        <v>11</v>
      </c>
      <c r="F7" s="43" t="s">
        <v>12</v>
      </c>
      <c r="G7" s="43" t="s">
        <v>13</v>
      </c>
      <c r="H7" s="44" t="s">
        <v>14</v>
      </c>
    </row>
    <row r="8" spans="1:8" ht="12.75" customHeight="1" x14ac:dyDescent="0.2">
      <c r="A8" s="36"/>
      <c r="B8" s="37"/>
      <c r="C8" s="37"/>
      <c r="D8" s="37"/>
      <c r="E8" s="37"/>
      <c r="F8" s="37"/>
      <c r="G8" s="37"/>
      <c r="H8" s="37"/>
    </row>
    <row r="9" spans="1:8" ht="12.75" customHeight="1" x14ac:dyDescent="0.2">
      <c r="A9" s="29" t="s">
        <v>15</v>
      </c>
      <c r="B9" s="38">
        <f>SUM(C9:H9)</f>
        <v>304</v>
      </c>
      <c r="C9" s="38">
        <v>53</v>
      </c>
      <c r="D9" s="38">
        <v>51</v>
      </c>
      <c r="E9" s="38">
        <v>52</v>
      </c>
      <c r="F9" s="38">
        <v>44</v>
      </c>
      <c r="G9" s="38">
        <v>54</v>
      </c>
      <c r="H9" s="38">
        <v>50</v>
      </c>
    </row>
    <row r="10" spans="1:8" ht="12.75" customHeight="1" x14ac:dyDescent="0.2">
      <c r="A10" s="29" t="s">
        <v>16</v>
      </c>
      <c r="B10" s="45">
        <f>SUM(C10:H10)</f>
        <v>549</v>
      </c>
      <c r="C10" s="38">
        <v>68</v>
      </c>
      <c r="D10" s="38">
        <v>114</v>
      </c>
      <c r="E10" s="38">
        <v>105</v>
      </c>
      <c r="F10" s="38">
        <v>76</v>
      </c>
      <c r="G10" s="38">
        <v>106</v>
      </c>
      <c r="H10" s="38">
        <v>80</v>
      </c>
    </row>
    <row r="11" spans="1:8" ht="12.75" customHeight="1" x14ac:dyDescent="0.2">
      <c r="A11" s="29" t="s">
        <v>17</v>
      </c>
      <c r="B11" s="38">
        <f>SUM(C11:H11)</f>
        <v>400</v>
      </c>
      <c r="C11" s="38">
        <v>56</v>
      </c>
      <c r="D11" s="38">
        <v>72</v>
      </c>
      <c r="E11" s="38">
        <v>69</v>
      </c>
      <c r="F11" s="38">
        <v>68</v>
      </c>
      <c r="G11" s="38">
        <v>66</v>
      </c>
      <c r="H11" s="38">
        <v>69</v>
      </c>
    </row>
    <row r="12" spans="1:8" ht="12.75" customHeight="1" x14ac:dyDescent="0.2">
      <c r="A12" s="29" t="s">
        <v>18</v>
      </c>
      <c r="B12" s="38">
        <f>SUM(C12:H12)</f>
        <v>616</v>
      </c>
      <c r="C12" s="38">
        <v>94</v>
      </c>
      <c r="D12" s="38">
        <v>113</v>
      </c>
      <c r="E12" s="38">
        <v>94</v>
      </c>
      <c r="F12" s="38">
        <v>86</v>
      </c>
      <c r="G12" s="38">
        <v>110</v>
      </c>
      <c r="H12" s="38">
        <v>119</v>
      </c>
    </row>
    <row r="13" spans="1:8" ht="12.75" customHeight="1" x14ac:dyDescent="0.2">
      <c r="A13" s="1" t="s">
        <v>19</v>
      </c>
      <c r="B13" s="38">
        <f>SUM(C13:H13)</f>
        <v>1869</v>
      </c>
      <c r="C13" s="38">
        <f t="shared" ref="C13:H13" si="0">SUM(C9:C12)</f>
        <v>271</v>
      </c>
      <c r="D13" s="38">
        <f t="shared" si="0"/>
        <v>350</v>
      </c>
      <c r="E13" s="38">
        <f t="shared" si="0"/>
        <v>320</v>
      </c>
      <c r="F13" s="38">
        <f t="shared" si="0"/>
        <v>274</v>
      </c>
      <c r="G13" s="38">
        <f t="shared" si="0"/>
        <v>336</v>
      </c>
      <c r="H13" s="38">
        <f t="shared" si="0"/>
        <v>318</v>
      </c>
    </row>
    <row r="14" spans="1:8" ht="12.75" customHeight="1" x14ac:dyDescent="0.2">
      <c r="A14" s="39"/>
      <c r="B14" s="38"/>
      <c r="C14" s="38"/>
      <c r="D14" s="38"/>
      <c r="E14" s="38"/>
      <c r="F14" s="38"/>
      <c r="G14" s="38"/>
      <c r="H14" s="38"/>
    </row>
    <row r="15" spans="1:8" ht="12.75" customHeight="1" x14ac:dyDescent="0.2">
      <c r="A15" s="29" t="s">
        <v>20</v>
      </c>
      <c r="B15" s="38">
        <f>SUM(C15:H15)</f>
        <v>838</v>
      </c>
      <c r="C15" s="38">
        <v>126</v>
      </c>
      <c r="D15" s="38">
        <v>165</v>
      </c>
      <c r="E15" s="38">
        <v>144</v>
      </c>
      <c r="F15" s="38">
        <v>126</v>
      </c>
      <c r="G15" s="38">
        <v>158</v>
      </c>
      <c r="H15" s="38">
        <v>119</v>
      </c>
    </row>
    <row r="16" spans="1:8" ht="12.75" customHeight="1" x14ac:dyDescent="0.2">
      <c r="A16" s="29" t="s">
        <v>21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</row>
    <row r="17" spans="1:8" ht="12.75" customHeight="1" x14ac:dyDescent="0.2">
      <c r="A17" s="29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</row>
    <row r="18" spans="1:8" ht="12.75" customHeight="1" x14ac:dyDescent="0.2">
      <c r="A18" s="29" t="s">
        <v>23</v>
      </c>
      <c r="B18" s="38">
        <f>SUM(C18:H18)</f>
        <v>334</v>
      </c>
      <c r="C18" s="38">
        <v>72</v>
      </c>
      <c r="D18" s="38">
        <v>61</v>
      </c>
      <c r="E18" s="38">
        <v>54</v>
      </c>
      <c r="F18" s="38">
        <v>55</v>
      </c>
      <c r="G18" s="38">
        <v>51</v>
      </c>
      <c r="H18" s="38">
        <v>41</v>
      </c>
    </row>
    <row r="19" spans="1:8" ht="12.75" customHeight="1" x14ac:dyDescent="0.2">
      <c r="A19" s="29" t="s">
        <v>24</v>
      </c>
      <c r="B19" s="38">
        <f>SUM(C19:H19)</f>
        <v>334</v>
      </c>
      <c r="C19" s="38">
        <v>60</v>
      </c>
      <c r="D19" s="38">
        <v>54</v>
      </c>
      <c r="E19" s="38">
        <v>58</v>
      </c>
      <c r="F19" s="38">
        <v>63</v>
      </c>
      <c r="G19" s="38">
        <v>52</v>
      </c>
      <c r="H19" s="38">
        <v>47</v>
      </c>
    </row>
    <row r="20" spans="1:8" ht="12.75" customHeight="1" x14ac:dyDescent="0.2">
      <c r="A20" s="29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</row>
    <row r="21" spans="1:8" ht="12.75" customHeight="1" x14ac:dyDescent="0.2">
      <c r="A21" s="29" t="s">
        <v>26</v>
      </c>
      <c r="B21" s="38">
        <f>SUM(C21:H21)</f>
        <v>293</v>
      </c>
      <c r="C21" s="38">
        <v>48</v>
      </c>
      <c r="D21" s="38">
        <v>50</v>
      </c>
      <c r="E21" s="38">
        <v>50</v>
      </c>
      <c r="F21" s="38">
        <v>51</v>
      </c>
      <c r="G21" s="38">
        <v>41</v>
      </c>
      <c r="H21" s="38">
        <v>53</v>
      </c>
    </row>
    <row r="22" spans="1:8" ht="12.75" customHeight="1" x14ac:dyDescent="0.2">
      <c r="A22" s="29" t="s">
        <v>27</v>
      </c>
      <c r="B22" s="38">
        <f>SUM(C22:H22)</f>
        <v>643</v>
      </c>
      <c r="C22" s="38">
        <v>87</v>
      </c>
      <c r="D22" s="38">
        <v>113</v>
      </c>
      <c r="E22" s="38">
        <v>108</v>
      </c>
      <c r="F22" s="38">
        <v>128</v>
      </c>
      <c r="G22" s="38">
        <v>109</v>
      </c>
      <c r="H22" s="38">
        <v>98</v>
      </c>
    </row>
    <row r="23" spans="1:8" ht="12.75" customHeight="1" x14ac:dyDescent="0.2">
      <c r="A23" s="29" t="s">
        <v>28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</row>
    <row r="24" spans="1:8" ht="12.75" customHeight="1" x14ac:dyDescent="0.2">
      <c r="A24" s="29" t="s">
        <v>29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</row>
    <row r="25" spans="1:8" ht="12.75" customHeight="1" x14ac:dyDescent="0.2">
      <c r="A25" s="29" t="s">
        <v>30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</row>
    <row r="26" spans="1:8" ht="12.75" customHeight="1" x14ac:dyDescent="0.2">
      <c r="A26" s="29" t="s">
        <v>31</v>
      </c>
      <c r="B26" s="38">
        <f>SUM(C26:H26)</f>
        <v>327</v>
      </c>
      <c r="C26" s="38">
        <v>54</v>
      </c>
      <c r="D26" s="38">
        <v>60</v>
      </c>
      <c r="E26" s="38">
        <v>57</v>
      </c>
      <c r="F26" s="38">
        <v>48</v>
      </c>
      <c r="G26" s="38">
        <v>61</v>
      </c>
      <c r="H26" s="38">
        <v>47</v>
      </c>
    </row>
    <row r="27" spans="1:8" ht="12.75" customHeight="1" x14ac:dyDescent="0.2">
      <c r="A27" s="29" t="s">
        <v>32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</row>
    <row r="28" spans="1:8" ht="12.75" customHeight="1" x14ac:dyDescent="0.2">
      <c r="A28" s="29" t="s">
        <v>33</v>
      </c>
      <c r="B28" s="38">
        <f>SUM(C28:H28)</f>
        <v>494</v>
      </c>
      <c r="C28" s="38">
        <v>86</v>
      </c>
      <c r="D28" s="38">
        <v>84</v>
      </c>
      <c r="E28" s="38">
        <v>84</v>
      </c>
      <c r="F28" s="38">
        <v>81</v>
      </c>
      <c r="G28" s="38">
        <v>77</v>
      </c>
      <c r="H28" s="38">
        <v>82</v>
      </c>
    </row>
    <row r="29" spans="1:8" ht="12.75" customHeight="1" x14ac:dyDescent="0.2">
      <c r="A29" s="29" t="s">
        <v>34</v>
      </c>
      <c r="B29" s="38">
        <f>SUM(C29:H29)</f>
        <v>546</v>
      </c>
      <c r="C29" s="38">
        <v>87</v>
      </c>
      <c r="D29" s="38">
        <v>116</v>
      </c>
      <c r="E29" s="38">
        <v>91</v>
      </c>
      <c r="F29" s="38">
        <v>90</v>
      </c>
      <c r="G29" s="38">
        <v>89</v>
      </c>
      <c r="H29" s="38">
        <v>73</v>
      </c>
    </row>
    <row r="30" spans="1:8" ht="12.75" customHeight="1" x14ac:dyDescent="0.2">
      <c r="A30" s="29" t="s">
        <v>35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</row>
    <row r="31" spans="1:8" ht="12.75" customHeight="1" x14ac:dyDescent="0.2">
      <c r="A31" s="29" t="s">
        <v>36</v>
      </c>
      <c r="B31" s="38">
        <f>SUM(C31:H31)</f>
        <v>410</v>
      </c>
      <c r="C31" s="38">
        <v>77</v>
      </c>
      <c r="D31" s="38">
        <v>67</v>
      </c>
      <c r="E31" s="38">
        <v>87</v>
      </c>
      <c r="F31" s="38">
        <v>67</v>
      </c>
      <c r="G31" s="38">
        <v>54</v>
      </c>
      <c r="H31" s="38">
        <v>58</v>
      </c>
    </row>
    <row r="32" spans="1:8" ht="12.75" customHeight="1" x14ac:dyDescent="0.2">
      <c r="A32" s="29" t="s">
        <v>37</v>
      </c>
      <c r="B32" s="38">
        <f>SUM(C32:H32)</f>
        <v>732</v>
      </c>
      <c r="C32" s="38">
        <v>112</v>
      </c>
      <c r="D32" s="38">
        <v>113</v>
      </c>
      <c r="E32" s="38">
        <v>138</v>
      </c>
      <c r="F32" s="38">
        <v>127</v>
      </c>
      <c r="G32" s="38">
        <v>117</v>
      </c>
      <c r="H32" s="38">
        <v>125</v>
      </c>
    </row>
    <row r="33" spans="1:8" ht="12.75" customHeight="1" x14ac:dyDescent="0.2">
      <c r="A33" s="1" t="s">
        <v>38</v>
      </c>
      <c r="B33" s="38">
        <f>SUM(C33:H33)</f>
        <v>4951</v>
      </c>
      <c r="C33" s="38">
        <f t="shared" ref="C33:H33" si="1">SUM(C15:C32)</f>
        <v>809</v>
      </c>
      <c r="D33" s="38">
        <f t="shared" si="1"/>
        <v>883</v>
      </c>
      <c r="E33" s="38">
        <f t="shared" si="1"/>
        <v>871</v>
      </c>
      <c r="F33" s="38">
        <f t="shared" si="1"/>
        <v>836</v>
      </c>
      <c r="G33" s="38">
        <f t="shared" si="1"/>
        <v>809</v>
      </c>
      <c r="H33" s="38">
        <f t="shared" si="1"/>
        <v>743</v>
      </c>
    </row>
    <row r="34" spans="1:8" ht="12.75" customHeight="1" x14ac:dyDescent="0.2">
      <c r="A34" s="2"/>
      <c r="B34" s="38"/>
      <c r="C34" s="38"/>
      <c r="D34" s="38"/>
      <c r="E34" s="38"/>
      <c r="F34" s="38"/>
      <c r="G34" s="38"/>
      <c r="H34" s="38"/>
    </row>
    <row r="35" spans="1:8" ht="12.75" customHeight="1" x14ac:dyDescent="0.2">
      <c r="A35" s="1" t="s">
        <v>39</v>
      </c>
      <c r="B35" s="38">
        <f>SUM(C35:H35)</f>
        <v>6820</v>
      </c>
      <c r="C35" s="38">
        <f t="shared" ref="C35:H35" si="2">C33+C13</f>
        <v>1080</v>
      </c>
      <c r="D35" s="38">
        <f t="shared" si="2"/>
        <v>1233</v>
      </c>
      <c r="E35" s="38">
        <f t="shared" si="2"/>
        <v>1191</v>
      </c>
      <c r="F35" s="38">
        <f t="shared" si="2"/>
        <v>1110</v>
      </c>
      <c r="G35" s="38">
        <f t="shared" si="2"/>
        <v>1145</v>
      </c>
      <c r="H35" s="38">
        <f t="shared" si="2"/>
        <v>1061</v>
      </c>
    </row>
    <row r="62" spans="1:27" ht="13.2" x14ac:dyDescent="0.25">
      <c r="A62" s="40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3.2" x14ac:dyDescent="0.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5" ht="10.199999999999999" x14ac:dyDescent="0.2"/>
  </sheetData>
  <phoneticPr fontId="6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AA65"/>
  <sheetViews>
    <sheetView topLeftCell="A4" workbookViewId="0">
      <selection activeCell="N3" sqref="N3"/>
    </sheetView>
  </sheetViews>
  <sheetFormatPr baseColWidth="10" defaultColWidth="9.85546875" defaultRowHeight="12.75" customHeight="1" x14ac:dyDescent="0.2"/>
  <cols>
    <col min="1" max="1" width="20.28515625" style="25" customWidth="1"/>
    <col min="2" max="8" width="13.28515625" style="25" customWidth="1"/>
    <col min="9" max="16384" width="9.85546875" style="25"/>
  </cols>
  <sheetData>
    <row r="1" spans="1:8" ht="12.75" customHeight="1" x14ac:dyDescent="0.25">
      <c r="A1" s="4" t="s">
        <v>44</v>
      </c>
      <c r="B1" s="24"/>
      <c r="C1" s="24"/>
      <c r="D1" s="24"/>
      <c r="E1" s="24"/>
      <c r="F1" s="24"/>
      <c r="G1" s="24"/>
      <c r="H1" s="24"/>
    </row>
    <row r="3" spans="1:8" s="27" customFormat="1" ht="12.75" customHeight="1" x14ac:dyDescent="0.2">
      <c r="A3" s="7" t="s">
        <v>2</v>
      </c>
      <c r="B3" s="26"/>
      <c r="C3" s="26"/>
      <c r="D3" s="26"/>
      <c r="E3" s="26"/>
      <c r="F3" s="26"/>
      <c r="G3" s="26"/>
      <c r="H3" s="26"/>
    </row>
    <row r="4" spans="1:8" s="27" customFormat="1" ht="12.75" customHeight="1" x14ac:dyDescent="0.2">
      <c r="A4" s="6" t="s">
        <v>3</v>
      </c>
      <c r="B4" s="26"/>
      <c r="C4" s="26"/>
      <c r="D4" s="26"/>
      <c r="E4" s="26"/>
      <c r="F4" s="26"/>
      <c r="G4" s="26"/>
      <c r="H4" s="26"/>
    </row>
    <row r="5" spans="1:8" s="27" customFormat="1" ht="12.75" customHeight="1" x14ac:dyDescent="0.2">
      <c r="A5" s="3"/>
      <c r="B5" s="28"/>
      <c r="C5" s="28"/>
      <c r="D5" s="28"/>
      <c r="E5" s="28"/>
      <c r="F5" s="28"/>
      <c r="G5" s="28"/>
      <c r="H5" s="28"/>
    </row>
    <row r="6" spans="1:8" s="27" customFormat="1" ht="13.5" customHeight="1" x14ac:dyDescent="0.2">
      <c r="A6" s="29" t="s">
        <v>4</v>
      </c>
      <c r="B6" s="30" t="s">
        <v>5</v>
      </c>
      <c r="C6" s="31" t="s">
        <v>6</v>
      </c>
      <c r="D6" s="31"/>
      <c r="E6" s="31"/>
      <c r="F6" s="31"/>
      <c r="G6" s="31"/>
      <c r="H6" s="31"/>
    </row>
    <row r="7" spans="1:8" s="27" customFormat="1" ht="13.5" customHeight="1" x14ac:dyDescent="0.2">
      <c r="A7" s="41" t="s">
        <v>7</v>
      </c>
      <c r="B7" s="42" t="s">
        <v>8</v>
      </c>
      <c r="C7" s="43" t="s">
        <v>9</v>
      </c>
      <c r="D7" s="43" t="s">
        <v>10</v>
      </c>
      <c r="E7" s="43" t="s">
        <v>11</v>
      </c>
      <c r="F7" s="43" t="s">
        <v>12</v>
      </c>
      <c r="G7" s="43" t="s">
        <v>13</v>
      </c>
      <c r="H7" s="44" t="s">
        <v>14</v>
      </c>
    </row>
    <row r="8" spans="1:8" ht="12.75" customHeight="1" x14ac:dyDescent="0.2">
      <c r="A8" s="36"/>
      <c r="B8" s="37"/>
      <c r="C8" s="37"/>
      <c r="D8" s="37"/>
      <c r="E8" s="37"/>
      <c r="F8" s="37"/>
      <c r="G8" s="37"/>
      <c r="H8" s="37"/>
    </row>
    <row r="9" spans="1:8" ht="12.75" customHeight="1" x14ac:dyDescent="0.2">
      <c r="A9" s="29" t="s">
        <v>15</v>
      </c>
      <c r="B9" s="38">
        <f>SUM(C9:H9)</f>
        <v>289</v>
      </c>
      <c r="C9" s="38">
        <v>47</v>
      </c>
      <c r="D9" s="38">
        <v>53</v>
      </c>
      <c r="E9" s="38">
        <v>41</v>
      </c>
      <c r="F9" s="38">
        <v>46</v>
      </c>
      <c r="G9" s="38">
        <v>51</v>
      </c>
      <c r="H9" s="38">
        <v>51</v>
      </c>
    </row>
    <row r="10" spans="1:8" ht="12.75" customHeight="1" x14ac:dyDescent="0.2">
      <c r="A10" s="29" t="s">
        <v>16</v>
      </c>
      <c r="B10" s="45">
        <f>SUM(C10:H10)</f>
        <v>542</v>
      </c>
      <c r="C10" s="38">
        <v>88</v>
      </c>
      <c r="D10" s="38">
        <v>95</v>
      </c>
      <c r="E10" s="38">
        <v>73</v>
      </c>
      <c r="F10" s="38">
        <v>104</v>
      </c>
      <c r="G10" s="38">
        <v>87</v>
      </c>
      <c r="H10" s="38">
        <v>95</v>
      </c>
    </row>
    <row r="11" spans="1:8" ht="12.75" customHeight="1" x14ac:dyDescent="0.2">
      <c r="A11" s="29" t="s">
        <v>17</v>
      </c>
      <c r="B11" s="38">
        <f>SUM(C11:H11)</f>
        <v>425</v>
      </c>
      <c r="C11" s="38">
        <v>68</v>
      </c>
      <c r="D11" s="38">
        <v>68</v>
      </c>
      <c r="E11" s="38">
        <v>76</v>
      </c>
      <c r="F11" s="38">
        <v>64</v>
      </c>
      <c r="G11" s="38">
        <v>80</v>
      </c>
      <c r="H11" s="38">
        <v>69</v>
      </c>
    </row>
    <row r="12" spans="1:8" ht="12.75" customHeight="1" x14ac:dyDescent="0.2">
      <c r="A12" s="29" t="s">
        <v>18</v>
      </c>
      <c r="B12" s="38">
        <f>SUM(C12:H12)</f>
        <v>589</v>
      </c>
      <c r="C12" s="38">
        <v>101</v>
      </c>
      <c r="D12" s="38">
        <v>104</v>
      </c>
      <c r="E12" s="38">
        <v>84</v>
      </c>
      <c r="F12" s="38">
        <v>99</v>
      </c>
      <c r="G12" s="38">
        <v>99</v>
      </c>
      <c r="H12" s="38">
        <v>102</v>
      </c>
    </row>
    <row r="13" spans="1:8" ht="12.75" customHeight="1" x14ac:dyDescent="0.2">
      <c r="A13" s="1" t="s">
        <v>19</v>
      </c>
      <c r="B13" s="38">
        <f>SUM(C13:H13)</f>
        <v>1845</v>
      </c>
      <c r="C13" s="38">
        <f t="shared" ref="C13:H13" si="0">SUM(C9:C12)</f>
        <v>304</v>
      </c>
      <c r="D13" s="38">
        <f t="shared" si="0"/>
        <v>320</v>
      </c>
      <c r="E13" s="38">
        <f t="shared" si="0"/>
        <v>274</v>
      </c>
      <c r="F13" s="38">
        <f t="shared" si="0"/>
        <v>313</v>
      </c>
      <c r="G13" s="38">
        <f t="shared" si="0"/>
        <v>317</v>
      </c>
      <c r="H13" s="38">
        <f t="shared" si="0"/>
        <v>317</v>
      </c>
    </row>
    <row r="14" spans="1:8" ht="12.75" customHeight="1" x14ac:dyDescent="0.2">
      <c r="A14" s="39"/>
      <c r="B14" s="38"/>
      <c r="C14" s="38"/>
      <c r="D14" s="38"/>
      <c r="E14" s="38"/>
      <c r="F14" s="38"/>
      <c r="G14" s="38"/>
      <c r="H14" s="38"/>
    </row>
    <row r="15" spans="1:8" ht="12.75" customHeight="1" x14ac:dyDescent="0.2">
      <c r="A15" s="29" t="s">
        <v>20</v>
      </c>
      <c r="B15" s="38">
        <f>SUM(C15:H15)</f>
        <v>835</v>
      </c>
      <c r="C15" s="38">
        <v>159</v>
      </c>
      <c r="D15" s="38">
        <v>142</v>
      </c>
      <c r="E15" s="38">
        <v>124</v>
      </c>
      <c r="F15" s="38">
        <v>161</v>
      </c>
      <c r="G15" s="38">
        <v>125</v>
      </c>
      <c r="H15" s="38">
        <v>124</v>
      </c>
    </row>
    <row r="16" spans="1:8" ht="12.75" customHeight="1" x14ac:dyDescent="0.2">
      <c r="A16" s="29" t="s">
        <v>21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</row>
    <row r="17" spans="1:8" ht="12.75" customHeight="1" x14ac:dyDescent="0.2">
      <c r="A17" s="29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</row>
    <row r="18" spans="1:8" ht="12.75" customHeight="1" x14ac:dyDescent="0.2">
      <c r="A18" s="29" t="s">
        <v>23</v>
      </c>
      <c r="B18" s="38">
        <f>SUM(C18:H18)</f>
        <v>322</v>
      </c>
      <c r="C18" s="38">
        <v>61</v>
      </c>
      <c r="D18" s="38">
        <v>56</v>
      </c>
      <c r="E18" s="38">
        <v>56</v>
      </c>
      <c r="F18" s="38">
        <v>49</v>
      </c>
      <c r="G18" s="38">
        <v>46</v>
      </c>
      <c r="H18" s="38">
        <v>54</v>
      </c>
    </row>
    <row r="19" spans="1:8" ht="12.75" customHeight="1" x14ac:dyDescent="0.2">
      <c r="A19" s="29" t="s">
        <v>24</v>
      </c>
      <c r="B19" s="38">
        <f>SUM(C19:H19)</f>
        <v>330</v>
      </c>
      <c r="C19" s="38">
        <v>60</v>
      </c>
      <c r="D19" s="38">
        <v>54</v>
      </c>
      <c r="E19" s="38">
        <v>55</v>
      </c>
      <c r="F19" s="38">
        <v>60</v>
      </c>
      <c r="G19" s="38">
        <v>46</v>
      </c>
      <c r="H19" s="38">
        <v>55</v>
      </c>
    </row>
    <row r="20" spans="1:8" ht="12.75" customHeight="1" x14ac:dyDescent="0.2">
      <c r="A20" s="29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</row>
    <row r="21" spans="1:8" ht="12.75" customHeight="1" x14ac:dyDescent="0.2">
      <c r="A21" s="29" t="s">
        <v>26</v>
      </c>
      <c r="B21" s="38">
        <f>SUM(C21:H21)</f>
        <v>301</v>
      </c>
      <c r="C21" s="38">
        <v>55</v>
      </c>
      <c r="D21" s="38">
        <v>52</v>
      </c>
      <c r="E21" s="38">
        <v>48</v>
      </c>
      <c r="F21" s="38">
        <v>48</v>
      </c>
      <c r="G21" s="38">
        <v>53</v>
      </c>
      <c r="H21" s="38">
        <v>45</v>
      </c>
    </row>
    <row r="22" spans="1:8" ht="12.75" customHeight="1" x14ac:dyDescent="0.2">
      <c r="A22" s="29" t="s">
        <v>27</v>
      </c>
      <c r="B22" s="38">
        <f>SUM(C22:H22)</f>
        <v>686</v>
      </c>
      <c r="C22" s="38">
        <v>112</v>
      </c>
      <c r="D22" s="38">
        <v>103</v>
      </c>
      <c r="E22" s="38">
        <v>126</v>
      </c>
      <c r="F22" s="38">
        <v>110</v>
      </c>
      <c r="G22" s="38">
        <v>111</v>
      </c>
      <c r="H22" s="38">
        <v>124</v>
      </c>
    </row>
    <row r="23" spans="1:8" ht="12.75" customHeight="1" x14ac:dyDescent="0.2">
      <c r="A23" s="29" t="s">
        <v>28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</row>
    <row r="24" spans="1:8" ht="12.75" customHeight="1" x14ac:dyDescent="0.2">
      <c r="A24" s="29" t="s">
        <v>29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</row>
    <row r="25" spans="1:8" ht="12.75" customHeight="1" x14ac:dyDescent="0.2">
      <c r="A25" s="29" t="s">
        <v>30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</row>
    <row r="26" spans="1:8" ht="12.75" customHeight="1" x14ac:dyDescent="0.2">
      <c r="A26" s="29" t="s">
        <v>31</v>
      </c>
      <c r="B26" s="38">
        <f>SUM(C26:H26)</f>
        <v>314</v>
      </c>
      <c r="C26" s="38">
        <v>55</v>
      </c>
      <c r="D26" s="38">
        <v>56</v>
      </c>
      <c r="E26" s="38">
        <v>43</v>
      </c>
      <c r="F26" s="38">
        <v>62</v>
      </c>
      <c r="G26" s="38">
        <v>49</v>
      </c>
      <c r="H26" s="38">
        <v>49</v>
      </c>
    </row>
    <row r="27" spans="1:8" ht="12.75" customHeight="1" x14ac:dyDescent="0.2">
      <c r="A27" s="29" t="s">
        <v>32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</row>
    <row r="28" spans="1:8" ht="12.75" customHeight="1" x14ac:dyDescent="0.2">
      <c r="A28" s="29" t="s">
        <v>33</v>
      </c>
      <c r="B28" s="38">
        <f>SUM(C28:H28)</f>
        <v>467</v>
      </c>
      <c r="C28" s="38">
        <v>84</v>
      </c>
      <c r="D28" s="38">
        <v>81</v>
      </c>
      <c r="E28" s="38">
        <v>74</v>
      </c>
      <c r="F28" s="38">
        <v>78</v>
      </c>
      <c r="G28" s="38">
        <v>69</v>
      </c>
      <c r="H28" s="38">
        <v>81</v>
      </c>
    </row>
    <row r="29" spans="1:8" ht="12.75" customHeight="1" x14ac:dyDescent="0.2">
      <c r="A29" s="29" t="s">
        <v>34</v>
      </c>
      <c r="B29" s="38">
        <f>SUM(C29:H29)</f>
        <v>509</v>
      </c>
      <c r="C29" s="38">
        <v>103</v>
      </c>
      <c r="D29" s="38">
        <v>89</v>
      </c>
      <c r="E29" s="38">
        <v>82</v>
      </c>
      <c r="F29" s="38">
        <v>84</v>
      </c>
      <c r="G29" s="38">
        <v>83</v>
      </c>
      <c r="H29" s="38">
        <v>68</v>
      </c>
    </row>
    <row r="30" spans="1:8" ht="12.75" customHeight="1" x14ac:dyDescent="0.2">
      <c r="A30" s="29" t="s">
        <v>35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</row>
    <row r="31" spans="1:8" ht="12.75" customHeight="1" x14ac:dyDescent="0.2">
      <c r="A31" s="29" t="s">
        <v>36</v>
      </c>
      <c r="B31" s="38">
        <f>SUM(C31:H31)</f>
        <v>393</v>
      </c>
      <c r="C31" s="38">
        <v>61</v>
      </c>
      <c r="D31" s="38">
        <v>77</v>
      </c>
      <c r="E31" s="38">
        <v>67</v>
      </c>
      <c r="F31" s="38">
        <v>53</v>
      </c>
      <c r="G31" s="38">
        <v>57</v>
      </c>
      <c r="H31" s="38">
        <v>78</v>
      </c>
    </row>
    <row r="32" spans="1:8" ht="12.75" customHeight="1" x14ac:dyDescent="0.2">
      <c r="A32" s="29" t="s">
        <v>37</v>
      </c>
      <c r="B32" s="38">
        <f>SUM(C32:H32)</f>
        <v>734</v>
      </c>
      <c r="C32" s="38">
        <v>93</v>
      </c>
      <c r="D32" s="38">
        <v>127</v>
      </c>
      <c r="E32" s="38">
        <v>132</v>
      </c>
      <c r="F32" s="38">
        <v>111</v>
      </c>
      <c r="G32" s="38">
        <v>137</v>
      </c>
      <c r="H32" s="38">
        <v>134</v>
      </c>
    </row>
    <row r="33" spans="1:8" ht="12.75" customHeight="1" x14ac:dyDescent="0.2">
      <c r="A33" s="1" t="s">
        <v>38</v>
      </c>
      <c r="B33" s="38">
        <f>SUM(C33:H33)</f>
        <v>4891</v>
      </c>
      <c r="C33" s="38">
        <f t="shared" ref="C33:H33" si="1">SUM(C15:C32)</f>
        <v>843</v>
      </c>
      <c r="D33" s="38">
        <f t="shared" si="1"/>
        <v>837</v>
      </c>
      <c r="E33" s="38">
        <f t="shared" si="1"/>
        <v>807</v>
      </c>
      <c r="F33" s="38">
        <f t="shared" si="1"/>
        <v>816</v>
      </c>
      <c r="G33" s="38">
        <f t="shared" si="1"/>
        <v>776</v>
      </c>
      <c r="H33" s="38">
        <f t="shared" si="1"/>
        <v>812</v>
      </c>
    </row>
    <row r="34" spans="1:8" ht="12.75" customHeight="1" x14ac:dyDescent="0.2">
      <c r="A34" s="2"/>
      <c r="B34" s="38"/>
      <c r="C34" s="38"/>
      <c r="D34" s="38"/>
      <c r="E34" s="38"/>
      <c r="F34" s="38"/>
      <c r="G34" s="38"/>
      <c r="H34" s="38"/>
    </row>
    <row r="35" spans="1:8" ht="12.75" customHeight="1" x14ac:dyDescent="0.2">
      <c r="A35" s="1" t="s">
        <v>39</v>
      </c>
      <c r="B35" s="38">
        <f>SUM(C35:H35)</f>
        <v>6736</v>
      </c>
      <c r="C35" s="38">
        <f t="shared" ref="C35:H35" si="2">C33+C13</f>
        <v>1147</v>
      </c>
      <c r="D35" s="38">
        <f t="shared" si="2"/>
        <v>1157</v>
      </c>
      <c r="E35" s="38">
        <f t="shared" si="2"/>
        <v>1081</v>
      </c>
      <c r="F35" s="38">
        <f t="shared" si="2"/>
        <v>1129</v>
      </c>
      <c r="G35" s="38">
        <f t="shared" si="2"/>
        <v>1093</v>
      </c>
      <c r="H35" s="38">
        <f t="shared" si="2"/>
        <v>1129</v>
      </c>
    </row>
    <row r="62" spans="1:27" ht="13.2" x14ac:dyDescent="0.25">
      <c r="A62" s="40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3.2" x14ac:dyDescent="0.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5" ht="10.199999999999999" x14ac:dyDescent="0.2"/>
  </sheetData>
  <phoneticPr fontId="6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AA63"/>
  <sheetViews>
    <sheetView workbookViewId="0">
      <selection activeCell="N3" sqref="N3"/>
    </sheetView>
  </sheetViews>
  <sheetFormatPr baseColWidth="10" defaultColWidth="9.85546875" defaultRowHeight="12.75" customHeight="1" x14ac:dyDescent="0.2"/>
  <cols>
    <col min="1" max="1" width="20.28515625" style="25" customWidth="1"/>
    <col min="2" max="8" width="13.28515625" style="25" customWidth="1"/>
    <col min="9" max="16384" width="9.85546875" style="25"/>
  </cols>
  <sheetData>
    <row r="1" spans="1:8" ht="12.75" customHeight="1" x14ac:dyDescent="0.25">
      <c r="A1" s="4" t="s">
        <v>44</v>
      </c>
      <c r="B1" s="24"/>
      <c r="C1" s="24"/>
      <c r="D1" s="24"/>
      <c r="E1" s="24"/>
      <c r="F1" s="24"/>
      <c r="G1" s="24"/>
      <c r="H1" s="24"/>
    </row>
    <row r="3" spans="1:8" s="27" customFormat="1" ht="12.75" customHeight="1" x14ac:dyDescent="0.2">
      <c r="A3" s="7" t="s">
        <v>40</v>
      </c>
      <c r="B3" s="26"/>
      <c r="C3" s="26"/>
      <c r="D3" s="26"/>
      <c r="E3" s="26"/>
      <c r="F3" s="26"/>
      <c r="G3" s="26"/>
      <c r="H3" s="26"/>
    </row>
    <row r="4" spans="1:8" s="27" customFormat="1" ht="12.75" customHeight="1" x14ac:dyDescent="0.2">
      <c r="A4" s="6" t="s">
        <v>3</v>
      </c>
      <c r="B4" s="26"/>
      <c r="C4" s="26"/>
      <c r="D4" s="26"/>
      <c r="E4" s="26"/>
      <c r="F4" s="26"/>
      <c r="G4" s="26"/>
      <c r="H4" s="26"/>
    </row>
    <row r="5" spans="1:8" s="27" customFormat="1" ht="12.75" customHeight="1" x14ac:dyDescent="0.2">
      <c r="A5" s="3"/>
      <c r="B5" s="28"/>
      <c r="C5" s="28"/>
      <c r="D5" s="28"/>
      <c r="E5" s="28"/>
      <c r="F5" s="28"/>
      <c r="G5" s="28"/>
      <c r="H5" s="28"/>
    </row>
    <row r="6" spans="1:8" s="27" customFormat="1" ht="13.5" customHeight="1" x14ac:dyDescent="0.2">
      <c r="A6" s="29" t="s">
        <v>4</v>
      </c>
      <c r="B6" s="30" t="s">
        <v>5</v>
      </c>
      <c r="C6" s="31" t="s">
        <v>6</v>
      </c>
      <c r="D6" s="31"/>
      <c r="E6" s="31"/>
      <c r="F6" s="31"/>
      <c r="G6" s="31"/>
      <c r="H6" s="31"/>
    </row>
    <row r="7" spans="1:8" s="27" customFormat="1" ht="13.5" customHeight="1" x14ac:dyDescent="0.2">
      <c r="A7" s="41" t="s">
        <v>7</v>
      </c>
      <c r="B7" s="42" t="s">
        <v>8</v>
      </c>
      <c r="C7" s="43" t="s">
        <v>9</v>
      </c>
      <c r="D7" s="43" t="s">
        <v>10</v>
      </c>
      <c r="E7" s="43" t="s">
        <v>11</v>
      </c>
      <c r="F7" s="43" t="s">
        <v>12</v>
      </c>
      <c r="G7" s="43" t="s">
        <v>13</v>
      </c>
      <c r="H7" s="44" t="s">
        <v>14</v>
      </c>
    </row>
    <row r="8" spans="1:8" ht="12.75" customHeight="1" x14ac:dyDescent="0.2">
      <c r="A8" s="36"/>
      <c r="B8" s="37"/>
      <c r="C8" s="37"/>
      <c r="D8" s="37"/>
      <c r="E8" s="37"/>
      <c r="F8" s="37"/>
      <c r="G8" s="37"/>
      <c r="H8" s="37"/>
    </row>
    <row r="9" spans="1:8" ht="12.75" customHeight="1" x14ac:dyDescent="0.2">
      <c r="A9" s="29" t="s">
        <v>15</v>
      </c>
      <c r="B9" s="38">
        <f>SUM(C9:H9)</f>
        <v>285</v>
      </c>
      <c r="C9" s="38">
        <v>52</v>
      </c>
      <c r="D9" s="38">
        <v>36</v>
      </c>
      <c r="E9" s="38">
        <v>46</v>
      </c>
      <c r="F9" s="38">
        <v>45</v>
      </c>
      <c r="G9" s="38">
        <v>56</v>
      </c>
      <c r="H9" s="38">
        <v>50</v>
      </c>
    </row>
    <row r="10" spans="1:8" ht="12.75" customHeight="1" x14ac:dyDescent="0.2">
      <c r="A10" s="29" t="s">
        <v>16</v>
      </c>
      <c r="B10" s="45">
        <f>SUM(C10:H10)</f>
        <v>517</v>
      </c>
      <c r="C10" s="38">
        <v>80</v>
      </c>
      <c r="D10" s="38">
        <v>71</v>
      </c>
      <c r="E10" s="38">
        <v>96</v>
      </c>
      <c r="F10" s="38">
        <v>89</v>
      </c>
      <c r="G10" s="38">
        <v>92</v>
      </c>
      <c r="H10" s="38">
        <v>89</v>
      </c>
    </row>
    <row r="11" spans="1:8" ht="12.75" customHeight="1" x14ac:dyDescent="0.2">
      <c r="A11" s="29" t="s">
        <v>17</v>
      </c>
      <c r="B11" s="38">
        <f>SUM(C11:H11)</f>
        <v>420</v>
      </c>
      <c r="C11" s="38">
        <v>64</v>
      </c>
      <c r="D11" s="38">
        <v>74</v>
      </c>
      <c r="E11" s="38">
        <v>67</v>
      </c>
      <c r="F11" s="38">
        <v>77</v>
      </c>
      <c r="G11" s="38">
        <v>72</v>
      </c>
      <c r="H11" s="38">
        <v>66</v>
      </c>
    </row>
    <row r="12" spans="1:8" ht="12.75" customHeight="1" x14ac:dyDescent="0.2">
      <c r="A12" s="29" t="s">
        <v>18</v>
      </c>
      <c r="B12" s="38">
        <f>SUM(C12:H12)</f>
        <v>564</v>
      </c>
      <c r="C12" s="38">
        <v>93</v>
      </c>
      <c r="D12" s="38">
        <v>81</v>
      </c>
      <c r="E12" s="38">
        <v>96</v>
      </c>
      <c r="F12" s="38">
        <v>94</v>
      </c>
      <c r="G12" s="38">
        <v>88</v>
      </c>
      <c r="H12" s="38">
        <v>112</v>
      </c>
    </row>
    <row r="13" spans="1:8" ht="12.75" customHeight="1" x14ac:dyDescent="0.2">
      <c r="A13" s="1" t="s">
        <v>19</v>
      </c>
      <c r="B13" s="38">
        <f>SUM(C13:H13)</f>
        <v>1786</v>
      </c>
      <c r="C13" s="38">
        <f t="shared" ref="C13:H13" si="0">SUM(C9:C12)</f>
        <v>289</v>
      </c>
      <c r="D13" s="38">
        <f t="shared" si="0"/>
        <v>262</v>
      </c>
      <c r="E13" s="38">
        <f t="shared" si="0"/>
        <v>305</v>
      </c>
      <c r="F13" s="38">
        <f t="shared" si="0"/>
        <v>305</v>
      </c>
      <c r="G13" s="38">
        <f t="shared" si="0"/>
        <v>308</v>
      </c>
      <c r="H13" s="38">
        <f t="shared" si="0"/>
        <v>317</v>
      </c>
    </row>
    <row r="14" spans="1:8" ht="12.75" customHeight="1" x14ac:dyDescent="0.2">
      <c r="A14" s="39"/>
      <c r="B14" s="38"/>
      <c r="C14" s="38"/>
      <c r="D14" s="38"/>
      <c r="E14" s="38"/>
      <c r="F14" s="38"/>
      <c r="G14" s="38"/>
      <c r="H14" s="38"/>
    </row>
    <row r="15" spans="1:8" ht="12.75" customHeight="1" x14ac:dyDescent="0.2">
      <c r="A15" s="29" t="s">
        <v>20</v>
      </c>
      <c r="B15" s="38">
        <f t="shared" ref="B15:B29" si="1">SUM(C15:H15)</f>
        <v>807</v>
      </c>
      <c r="C15" s="38">
        <v>140</v>
      </c>
      <c r="D15" s="38">
        <v>111</v>
      </c>
      <c r="E15" s="38">
        <v>157</v>
      </c>
      <c r="F15" s="38">
        <v>142</v>
      </c>
      <c r="G15" s="38">
        <v>125</v>
      </c>
      <c r="H15" s="38">
        <v>132</v>
      </c>
    </row>
    <row r="16" spans="1:8" ht="12.75" customHeight="1" x14ac:dyDescent="0.2">
      <c r="A16" s="29" t="s">
        <v>21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</row>
    <row r="17" spans="1:8" ht="12.75" customHeight="1" x14ac:dyDescent="0.2">
      <c r="A17" s="29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</row>
    <row r="18" spans="1:8" ht="12.75" customHeight="1" x14ac:dyDescent="0.2">
      <c r="A18" s="29" t="s">
        <v>23</v>
      </c>
      <c r="B18" s="38">
        <f t="shared" si="1"/>
        <v>310</v>
      </c>
      <c r="C18" s="38">
        <v>57</v>
      </c>
      <c r="D18" s="38">
        <v>60</v>
      </c>
      <c r="E18" s="38">
        <v>48</v>
      </c>
      <c r="F18" s="38">
        <v>44</v>
      </c>
      <c r="G18" s="38">
        <v>57</v>
      </c>
      <c r="H18" s="38">
        <v>44</v>
      </c>
    </row>
    <row r="19" spans="1:8" ht="12.75" customHeight="1" x14ac:dyDescent="0.2">
      <c r="A19" s="29" t="s">
        <v>24</v>
      </c>
      <c r="B19" s="38">
        <f t="shared" si="1"/>
        <v>337</v>
      </c>
      <c r="C19" s="38">
        <v>51</v>
      </c>
      <c r="D19" s="38">
        <v>57</v>
      </c>
      <c r="E19" s="38">
        <v>57</v>
      </c>
      <c r="F19" s="38">
        <v>47</v>
      </c>
      <c r="G19" s="38">
        <v>60</v>
      </c>
      <c r="H19" s="38">
        <v>65</v>
      </c>
    </row>
    <row r="20" spans="1:8" ht="12.75" customHeight="1" x14ac:dyDescent="0.2">
      <c r="A20" s="29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</row>
    <row r="21" spans="1:8" ht="12.75" customHeight="1" x14ac:dyDescent="0.2">
      <c r="A21" s="29" t="s">
        <v>26</v>
      </c>
      <c r="B21" s="38">
        <f t="shared" si="1"/>
        <v>286</v>
      </c>
      <c r="C21" s="38">
        <v>50</v>
      </c>
      <c r="D21" s="38">
        <v>45</v>
      </c>
      <c r="E21" s="38">
        <v>47</v>
      </c>
      <c r="F21" s="38">
        <v>48</v>
      </c>
      <c r="G21" s="38">
        <v>59</v>
      </c>
      <c r="H21" s="38">
        <v>37</v>
      </c>
    </row>
    <row r="22" spans="1:8" ht="12.75" customHeight="1" x14ac:dyDescent="0.2">
      <c r="A22" s="29" t="s">
        <v>27</v>
      </c>
      <c r="B22" s="38">
        <f t="shared" si="1"/>
        <v>708</v>
      </c>
      <c r="C22" s="38">
        <v>103</v>
      </c>
      <c r="D22" s="38">
        <v>126</v>
      </c>
      <c r="E22" s="38">
        <v>106</v>
      </c>
      <c r="F22" s="38">
        <v>129</v>
      </c>
      <c r="G22" s="38">
        <v>124</v>
      </c>
      <c r="H22" s="38">
        <v>120</v>
      </c>
    </row>
    <row r="23" spans="1:8" ht="12.75" customHeight="1" x14ac:dyDescent="0.2">
      <c r="A23" s="29" t="s">
        <v>28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</row>
    <row r="24" spans="1:8" ht="12.75" customHeight="1" x14ac:dyDescent="0.2">
      <c r="A24" s="29" t="s">
        <v>29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</row>
    <row r="25" spans="1:8" ht="12.75" customHeight="1" x14ac:dyDescent="0.2">
      <c r="A25" s="29" t="s">
        <v>30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</row>
    <row r="26" spans="1:8" ht="12.75" customHeight="1" x14ac:dyDescent="0.2">
      <c r="A26" s="29" t="s">
        <v>31</v>
      </c>
      <c r="B26" s="38">
        <f t="shared" si="1"/>
        <v>303</v>
      </c>
      <c r="C26" s="38">
        <v>53</v>
      </c>
      <c r="D26" s="38">
        <v>39</v>
      </c>
      <c r="E26" s="38">
        <v>59</v>
      </c>
      <c r="F26" s="38">
        <v>52</v>
      </c>
      <c r="G26" s="38">
        <v>51</v>
      </c>
      <c r="H26" s="38">
        <v>49</v>
      </c>
    </row>
    <row r="27" spans="1:8" ht="12.75" customHeight="1" x14ac:dyDescent="0.2">
      <c r="A27" s="29" t="s">
        <v>32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</row>
    <row r="28" spans="1:8" ht="12.75" customHeight="1" x14ac:dyDescent="0.2">
      <c r="A28" s="29" t="s">
        <v>33</v>
      </c>
      <c r="B28" s="38">
        <f t="shared" si="1"/>
        <v>436</v>
      </c>
      <c r="C28" s="38">
        <v>81</v>
      </c>
      <c r="D28" s="38">
        <v>79</v>
      </c>
      <c r="E28" s="38">
        <v>74</v>
      </c>
      <c r="F28" s="38">
        <v>70</v>
      </c>
      <c r="G28" s="38">
        <v>83</v>
      </c>
      <c r="H28" s="38">
        <v>49</v>
      </c>
    </row>
    <row r="29" spans="1:8" ht="12.75" customHeight="1" x14ac:dyDescent="0.2">
      <c r="A29" s="29" t="s">
        <v>34</v>
      </c>
      <c r="B29" s="38">
        <f t="shared" si="1"/>
        <v>476</v>
      </c>
      <c r="C29" s="38">
        <v>86</v>
      </c>
      <c r="D29" s="38">
        <v>83</v>
      </c>
      <c r="E29" s="38">
        <v>80</v>
      </c>
      <c r="F29" s="38">
        <v>83</v>
      </c>
      <c r="G29" s="38">
        <v>74</v>
      </c>
      <c r="H29" s="38">
        <v>70</v>
      </c>
    </row>
    <row r="30" spans="1:8" ht="12.75" customHeight="1" x14ac:dyDescent="0.2">
      <c r="A30" s="29" t="s">
        <v>35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</row>
    <row r="31" spans="1:8" ht="12.75" customHeight="1" x14ac:dyDescent="0.2">
      <c r="A31" s="29" t="s">
        <v>36</v>
      </c>
      <c r="B31" s="38">
        <f>SUM(C31:H31)</f>
        <v>378</v>
      </c>
      <c r="C31" s="38">
        <v>68</v>
      </c>
      <c r="D31" s="38">
        <v>64</v>
      </c>
      <c r="E31" s="38">
        <v>58</v>
      </c>
      <c r="F31" s="38">
        <v>53</v>
      </c>
      <c r="G31" s="38">
        <v>81</v>
      </c>
      <c r="H31" s="38">
        <v>54</v>
      </c>
    </row>
    <row r="32" spans="1:8" ht="12.75" customHeight="1" x14ac:dyDescent="0.2">
      <c r="A32" s="29" t="s">
        <v>37</v>
      </c>
      <c r="B32" s="38">
        <f>SUM(C32:H32)</f>
        <v>742</v>
      </c>
      <c r="C32" s="38">
        <v>112</v>
      </c>
      <c r="D32" s="38">
        <v>107</v>
      </c>
      <c r="E32" s="38">
        <v>117</v>
      </c>
      <c r="F32" s="38">
        <v>130</v>
      </c>
      <c r="G32" s="38">
        <v>148</v>
      </c>
      <c r="H32" s="38">
        <v>128</v>
      </c>
    </row>
    <row r="33" spans="1:8" ht="12.75" customHeight="1" x14ac:dyDescent="0.2">
      <c r="A33" s="1" t="s">
        <v>38</v>
      </c>
      <c r="B33" s="38">
        <f>SUM(C33:H33)</f>
        <v>4783</v>
      </c>
      <c r="C33" s="38">
        <f t="shared" ref="C33:H33" si="2">SUM(C15:C32)</f>
        <v>801</v>
      </c>
      <c r="D33" s="38">
        <f t="shared" si="2"/>
        <v>771</v>
      </c>
      <c r="E33" s="38">
        <f t="shared" si="2"/>
        <v>803</v>
      </c>
      <c r="F33" s="38">
        <f t="shared" si="2"/>
        <v>798</v>
      </c>
      <c r="G33" s="38">
        <f t="shared" si="2"/>
        <v>862</v>
      </c>
      <c r="H33" s="38">
        <f t="shared" si="2"/>
        <v>748</v>
      </c>
    </row>
    <row r="34" spans="1:8" ht="12.75" customHeight="1" x14ac:dyDescent="0.2">
      <c r="A34" s="2"/>
      <c r="B34" s="38"/>
      <c r="C34" s="38"/>
      <c r="D34" s="38"/>
      <c r="E34" s="38"/>
      <c r="F34" s="38"/>
      <c r="G34" s="38"/>
      <c r="H34" s="38"/>
    </row>
    <row r="35" spans="1:8" ht="12.75" customHeight="1" x14ac:dyDescent="0.2">
      <c r="A35" s="1" t="s">
        <v>39</v>
      </c>
      <c r="B35" s="38">
        <f>SUM(C35:H35)</f>
        <v>6569</v>
      </c>
      <c r="C35" s="38">
        <f t="shared" ref="C35:H35" si="3">C33+C13</f>
        <v>1090</v>
      </c>
      <c r="D35" s="38">
        <f t="shared" si="3"/>
        <v>1033</v>
      </c>
      <c r="E35" s="38">
        <f t="shared" si="3"/>
        <v>1108</v>
      </c>
      <c r="F35" s="38">
        <f t="shared" si="3"/>
        <v>1103</v>
      </c>
      <c r="G35" s="38">
        <f t="shared" si="3"/>
        <v>1170</v>
      </c>
      <c r="H35" s="38">
        <f t="shared" si="3"/>
        <v>1065</v>
      </c>
    </row>
    <row r="62" spans="1:27" ht="13.2" x14ac:dyDescent="0.25">
      <c r="A62" s="40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3.2" x14ac:dyDescent="0.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</sheetData>
  <phoneticPr fontId="6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2"/>
  <dimension ref="A1:AA63"/>
  <sheetViews>
    <sheetView workbookViewId="0">
      <selection activeCell="N3" sqref="N3"/>
    </sheetView>
  </sheetViews>
  <sheetFormatPr baseColWidth="10" defaultColWidth="9.85546875" defaultRowHeight="12.75" customHeight="1" x14ac:dyDescent="0.2"/>
  <cols>
    <col min="1" max="1" width="20.28515625" style="25" customWidth="1"/>
    <col min="2" max="8" width="13.28515625" style="25" customWidth="1"/>
    <col min="9" max="16384" width="9.85546875" style="25"/>
  </cols>
  <sheetData>
    <row r="1" spans="1:8" ht="12.75" customHeight="1" x14ac:dyDescent="0.25">
      <c r="A1" s="4" t="s">
        <v>44</v>
      </c>
      <c r="B1" s="24"/>
      <c r="C1" s="24"/>
      <c r="D1" s="24"/>
      <c r="E1" s="24"/>
      <c r="F1" s="24"/>
      <c r="G1" s="24"/>
      <c r="H1" s="24"/>
    </row>
    <row r="3" spans="1:8" s="27" customFormat="1" ht="12.75" customHeight="1" x14ac:dyDescent="0.2">
      <c r="A3" s="7" t="s">
        <v>41</v>
      </c>
      <c r="B3" s="26"/>
      <c r="C3" s="26"/>
      <c r="D3" s="26"/>
      <c r="E3" s="26"/>
      <c r="F3" s="26"/>
      <c r="G3" s="26"/>
      <c r="H3" s="26"/>
    </row>
    <row r="4" spans="1:8" s="27" customFormat="1" ht="12.75" customHeight="1" x14ac:dyDescent="0.2">
      <c r="A4" s="6" t="s">
        <v>3</v>
      </c>
      <c r="B4" s="26"/>
      <c r="C4" s="26"/>
      <c r="D4" s="26"/>
      <c r="E4" s="26"/>
      <c r="F4" s="26"/>
      <c r="G4" s="26"/>
      <c r="H4" s="26"/>
    </row>
    <row r="5" spans="1:8" s="27" customFormat="1" ht="12.75" customHeight="1" x14ac:dyDescent="0.2">
      <c r="A5" s="3"/>
      <c r="B5" s="28"/>
      <c r="C5" s="28"/>
      <c r="D5" s="28"/>
      <c r="E5" s="28"/>
      <c r="F5" s="28"/>
      <c r="G5" s="28"/>
      <c r="H5" s="28"/>
    </row>
    <row r="6" spans="1:8" s="27" customFormat="1" ht="13.5" customHeight="1" x14ac:dyDescent="0.2">
      <c r="A6" s="29" t="s">
        <v>4</v>
      </c>
      <c r="B6" s="30" t="s">
        <v>5</v>
      </c>
      <c r="C6" s="31" t="s">
        <v>6</v>
      </c>
      <c r="D6" s="31"/>
      <c r="E6" s="31"/>
      <c r="F6" s="31"/>
      <c r="G6" s="31"/>
      <c r="H6" s="31"/>
    </row>
    <row r="7" spans="1:8" s="27" customFormat="1" ht="13.5" customHeight="1" x14ac:dyDescent="0.2">
      <c r="A7" s="41" t="s">
        <v>7</v>
      </c>
      <c r="B7" s="42" t="s">
        <v>8</v>
      </c>
      <c r="C7" s="43" t="s">
        <v>9</v>
      </c>
      <c r="D7" s="43" t="s">
        <v>10</v>
      </c>
      <c r="E7" s="43" t="s">
        <v>11</v>
      </c>
      <c r="F7" s="43" t="s">
        <v>12</v>
      </c>
      <c r="G7" s="43" t="s">
        <v>13</v>
      </c>
      <c r="H7" s="44" t="s">
        <v>14</v>
      </c>
    </row>
    <row r="8" spans="1:8" ht="12.75" customHeight="1" x14ac:dyDescent="0.2">
      <c r="A8" s="36"/>
      <c r="B8" s="37"/>
      <c r="C8" s="37"/>
      <c r="D8" s="37"/>
      <c r="E8" s="37"/>
      <c r="F8" s="37"/>
      <c r="G8" s="37"/>
      <c r="H8" s="37"/>
    </row>
    <row r="9" spans="1:8" ht="12.75" customHeight="1" x14ac:dyDescent="0.2">
      <c r="A9" s="29" t="s">
        <v>15</v>
      </c>
      <c r="B9" s="38">
        <f>SUM(C9:H9)</f>
        <v>291</v>
      </c>
      <c r="C9" s="38">
        <v>36</v>
      </c>
      <c r="D9" s="38">
        <v>48</v>
      </c>
      <c r="E9" s="38">
        <v>48</v>
      </c>
      <c r="F9" s="38">
        <v>59</v>
      </c>
      <c r="G9" s="38">
        <v>51</v>
      </c>
      <c r="H9" s="38">
        <v>49</v>
      </c>
    </row>
    <row r="10" spans="1:8" ht="12.75" customHeight="1" x14ac:dyDescent="0.2">
      <c r="A10" s="29" t="s">
        <v>16</v>
      </c>
      <c r="B10" s="45">
        <f>SUM(C10:H10)</f>
        <v>511</v>
      </c>
      <c r="C10" s="38">
        <v>69</v>
      </c>
      <c r="D10" s="38">
        <v>91</v>
      </c>
      <c r="E10" s="38">
        <v>83</v>
      </c>
      <c r="F10" s="38">
        <v>93</v>
      </c>
      <c r="G10" s="38">
        <v>94</v>
      </c>
      <c r="H10" s="38">
        <v>81</v>
      </c>
    </row>
    <row r="11" spans="1:8" ht="12.75" customHeight="1" x14ac:dyDescent="0.2">
      <c r="A11" s="29" t="s">
        <v>17</v>
      </c>
      <c r="B11" s="38">
        <f>SUM(C11:H11)</f>
        <v>453</v>
      </c>
      <c r="C11" s="38">
        <v>68</v>
      </c>
      <c r="D11" s="38">
        <v>75</v>
      </c>
      <c r="E11" s="38">
        <v>79</v>
      </c>
      <c r="F11" s="38">
        <v>86</v>
      </c>
      <c r="G11" s="38">
        <v>72</v>
      </c>
      <c r="H11" s="38">
        <v>73</v>
      </c>
    </row>
    <row r="12" spans="1:8" ht="12.75" customHeight="1" x14ac:dyDescent="0.2">
      <c r="A12" s="29" t="s">
        <v>18</v>
      </c>
      <c r="B12" s="38">
        <f>SUM(C12:H12)</f>
        <v>510</v>
      </c>
      <c r="C12" s="38">
        <v>75</v>
      </c>
      <c r="D12" s="38">
        <v>92</v>
      </c>
      <c r="E12" s="38">
        <v>85</v>
      </c>
      <c r="F12" s="38">
        <v>86</v>
      </c>
      <c r="G12" s="38">
        <v>94</v>
      </c>
      <c r="H12" s="38">
        <v>78</v>
      </c>
    </row>
    <row r="13" spans="1:8" ht="12.75" customHeight="1" x14ac:dyDescent="0.2">
      <c r="A13" s="1" t="s">
        <v>19</v>
      </c>
      <c r="B13" s="38">
        <f>SUM(C13:H13)</f>
        <v>1765</v>
      </c>
      <c r="C13" s="38">
        <f t="shared" ref="C13:H13" si="0">SUM(C9:C12)</f>
        <v>248</v>
      </c>
      <c r="D13" s="38">
        <f t="shared" si="0"/>
        <v>306</v>
      </c>
      <c r="E13" s="38">
        <f t="shared" si="0"/>
        <v>295</v>
      </c>
      <c r="F13" s="38">
        <f t="shared" si="0"/>
        <v>324</v>
      </c>
      <c r="G13" s="38">
        <f t="shared" si="0"/>
        <v>311</v>
      </c>
      <c r="H13" s="38">
        <f t="shared" si="0"/>
        <v>281</v>
      </c>
    </row>
    <row r="14" spans="1:8" ht="12.75" customHeight="1" x14ac:dyDescent="0.2">
      <c r="A14" s="39"/>
      <c r="B14" s="38"/>
      <c r="C14" s="38"/>
      <c r="D14" s="38"/>
      <c r="E14" s="38"/>
      <c r="F14" s="38"/>
      <c r="G14" s="38"/>
      <c r="H14" s="38"/>
    </row>
    <row r="15" spans="1:8" ht="12.75" customHeight="1" x14ac:dyDescent="0.2">
      <c r="A15" s="29" t="s">
        <v>20</v>
      </c>
      <c r="B15" s="38">
        <f t="shared" ref="B15:B29" si="1">SUM(C15:H15)</f>
        <v>818</v>
      </c>
      <c r="C15" s="38">
        <v>103</v>
      </c>
      <c r="D15" s="38">
        <v>157</v>
      </c>
      <c r="E15" s="38">
        <v>139</v>
      </c>
      <c r="F15" s="38">
        <v>123</v>
      </c>
      <c r="G15" s="38">
        <v>147</v>
      </c>
      <c r="H15" s="38">
        <v>149</v>
      </c>
    </row>
    <row r="16" spans="1:8" ht="12.75" customHeight="1" x14ac:dyDescent="0.2">
      <c r="A16" s="29" t="s">
        <v>21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</row>
    <row r="17" spans="1:8" ht="12.75" customHeight="1" x14ac:dyDescent="0.2">
      <c r="A17" s="29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</row>
    <row r="18" spans="1:8" ht="12.75" customHeight="1" x14ac:dyDescent="0.2">
      <c r="A18" s="29" t="s">
        <v>23</v>
      </c>
      <c r="B18" s="38">
        <f t="shared" si="1"/>
        <v>300</v>
      </c>
      <c r="C18" s="38">
        <v>59</v>
      </c>
      <c r="D18" s="38">
        <v>54</v>
      </c>
      <c r="E18" s="38">
        <v>41</v>
      </c>
      <c r="F18" s="38">
        <v>51</v>
      </c>
      <c r="G18" s="38">
        <v>47</v>
      </c>
      <c r="H18" s="38">
        <v>48</v>
      </c>
    </row>
    <row r="19" spans="1:8" ht="12.75" customHeight="1" x14ac:dyDescent="0.2">
      <c r="A19" s="29" t="s">
        <v>24</v>
      </c>
      <c r="B19" s="38">
        <f t="shared" si="1"/>
        <v>356</v>
      </c>
      <c r="C19" s="38">
        <v>57</v>
      </c>
      <c r="D19" s="38">
        <v>57</v>
      </c>
      <c r="E19" s="38">
        <v>50</v>
      </c>
      <c r="F19" s="38">
        <v>56</v>
      </c>
      <c r="G19" s="38">
        <v>68</v>
      </c>
      <c r="H19" s="38">
        <v>68</v>
      </c>
    </row>
    <row r="20" spans="1:8" ht="12.75" customHeight="1" x14ac:dyDescent="0.2">
      <c r="A20" s="29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</row>
    <row r="21" spans="1:8" ht="12.75" customHeight="1" x14ac:dyDescent="0.2">
      <c r="A21" s="29" t="s">
        <v>26</v>
      </c>
      <c r="B21" s="38">
        <f t="shared" si="1"/>
        <v>281</v>
      </c>
      <c r="C21" s="38">
        <v>41</v>
      </c>
      <c r="D21" s="38">
        <v>52</v>
      </c>
      <c r="E21" s="38">
        <v>47</v>
      </c>
      <c r="F21" s="38">
        <v>56</v>
      </c>
      <c r="G21" s="38">
        <v>39</v>
      </c>
      <c r="H21" s="38">
        <v>46</v>
      </c>
    </row>
    <row r="22" spans="1:8" ht="12.75" customHeight="1" x14ac:dyDescent="0.2">
      <c r="A22" s="29" t="s">
        <v>27</v>
      </c>
      <c r="B22" s="38">
        <f t="shared" si="1"/>
        <v>745</v>
      </c>
      <c r="C22" s="38">
        <v>112</v>
      </c>
      <c r="D22" s="38">
        <v>110</v>
      </c>
      <c r="E22" s="38">
        <v>127</v>
      </c>
      <c r="F22" s="38">
        <v>120</v>
      </c>
      <c r="G22" s="38">
        <v>138</v>
      </c>
      <c r="H22" s="38">
        <v>138</v>
      </c>
    </row>
    <row r="23" spans="1:8" ht="12.75" customHeight="1" x14ac:dyDescent="0.2">
      <c r="A23" s="29" t="s">
        <v>28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</row>
    <row r="24" spans="1:8" ht="12.75" customHeight="1" x14ac:dyDescent="0.2">
      <c r="A24" s="29" t="s">
        <v>29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</row>
    <row r="25" spans="1:8" ht="12.75" customHeight="1" x14ac:dyDescent="0.2">
      <c r="A25" s="29" t="s">
        <v>30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</row>
    <row r="26" spans="1:8" ht="12.75" customHeight="1" x14ac:dyDescent="0.2">
      <c r="A26" s="29" t="s">
        <v>31</v>
      </c>
      <c r="B26" s="38">
        <f t="shared" si="1"/>
        <v>300</v>
      </c>
      <c r="C26" s="38">
        <v>40</v>
      </c>
      <c r="D26" s="38">
        <v>59</v>
      </c>
      <c r="E26" s="38">
        <v>48</v>
      </c>
      <c r="F26" s="38">
        <v>55</v>
      </c>
      <c r="G26" s="38">
        <v>51</v>
      </c>
      <c r="H26" s="38">
        <v>47</v>
      </c>
    </row>
    <row r="27" spans="1:8" ht="12.75" customHeight="1" x14ac:dyDescent="0.2">
      <c r="A27" s="29" t="s">
        <v>32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</row>
    <row r="28" spans="1:8" ht="12.75" customHeight="1" x14ac:dyDescent="0.2">
      <c r="A28" s="29" t="s">
        <v>33</v>
      </c>
      <c r="B28" s="38">
        <f t="shared" si="1"/>
        <v>427</v>
      </c>
      <c r="C28" s="38">
        <v>77</v>
      </c>
      <c r="D28" s="38">
        <v>81</v>
      </c>
      <c r="E28" s="38">
        <v>75</v>
      </c>
      <c r="F28" s="38">
        <v>83</v>
      </c>
      <c r="G28" s="38">
        <v>53</v>
      </c>
      <c r="H28" s="38">
        <v>58</v>
      </c>
    </row>
    <row r="29" spans="1:8" ht="12.75" customHeight="1" x14ac:dyDescent="0.2">
      <c r="A29" s="29" t="s">
        <v>34</v>
      </c>
      <c r="B29" s="38">
        <f t="shared" si="1"/>
        <v>496</v>
      </c>
      <c r="C29" s="38">
        <v>85</v>
      </c>
      <c r="D29" s="38">
        <v>87</v>
      </c>
      <c r="E29" s="38">
        <v>88</v>
      </c>
      <c r="F29" s="38">
        <v>79</v>
      </c>
      <c r="G29" s="38">
        <v>71</v>
      </c>
      <c r="H29" s="38">
        <v>86</v>
      </c>
    </row>
    <row r="30" spans="1:8" ht="12.75" customHeight="1" x14ac:dyDescent="0.2">
      <c r="A30" s="29" t="s">
        <v>35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</row>
    <row r="31" spans="1:8" ht="12.75" customHeight="1" x14ac:dyDescent="0.2">
      <c r="A31" s="29" t="s">
        <v>36</v>
      </c>
      <c r="B31" s="38">
        <f>SUM(C31:H31)</f>
        <v>370</v>
      </c>
      <c r="C31" s="38">
        <v>52</v>
      </c>
      <c r="D31" s="38">
        <v>53</v>
      </c>
      <c r="E31" s="38">
        <v>58</v>
      </c>
      <c r="F31" s="38">
        <v>84</v>
      </c>
      <c r="G31" s="38">
        <v>52</v>
      </c>
      <c r="H31" s="38">
        <v>71</v>
      </c>
    </row>
    <row r="32" spans="1:8" ht="12.75" customHeight="1" x14ac:dyDescent="0.2">
      <c r="A32" s="29" t="s">
        <v>37</v>
      </c>
      <c r="B32" s="38">
        <f>SUM(C32:H32)</f>
        <v>754</v>
      </c>
      <c r="C32" s="38">
        <v>88</v>
      </c>
      <c r="D32" s="38">
        <v>111</v>
      </c>
      <c r="E32" s="38">
        <v>123</v>
      </c>
      <c r="F32" s="38">
        <v>132</v>
      </c>
      <c r="G32" s="38">
        <v>141</v>
      </c>
      <c r="H32" s="38">
        <v>159</v>
      </c>
    </row>
    <row r="33" spans="1:8" ht="12.75" customHeight="1" x14ac:dyDescent="0.2">
      <c r="A33" s="1" t="s">
        <v>38</v>
      </c>
      <c r="B33" s="38">
        <f>SUM(C33:H33)</f>
        <v>4847</v>
      </c>
      <c r="C33" s="38">
        <f t="shared" ref="C33:H33" si="2">SUM(C15:C32)</f>
        <v>714</v>
      </c>
      <c r="D33" s="38">
        <f t="shared" si="2"/>
        <v>821</v>
      </c>
      <c r="E33" s="38">
        <f t="shared" si="2"/>
        <v>796</v>
      </c>
      <c r="F33" s="38">
        <f t="shared" si="2"/>
        <v>839</v>
      </c>
      <c r="G33" s="38">
        <f t="shared" si="2"/>
        <v>807</v>
      </c>
      <c r="H33" s="38">
        <f t="shared" si="2"/>
        <v>870</v>
      </c>
    </row>
    <row r="34" spans="1:8" ht="12.75" customHeight="1" x14ac:dyDescent="0.2">
      <c r="A34" s="2"/>
      <c r="B34" s="38"/>
      <c r="C34" s="38"/>
      <c r="D34" s="38"/>
      <c r="E34" s="38"/>
      <c r="F34" s="38"/>
      <c r="G34" s="38"/>
      <c r="H34" s="38"/>
    </row>
    <row r="35" spans="1:8" ht="12.75" customHeight="1" x14ac:dyDescent="0.2">
      <c r="A35" s="1" t="s">
        <v>39</v>
      </c>
      <c r="B35" s="38">
        <f>SUM(C35:H35)</f>
        <v>6612</v>
      </c>
      <c r="C35" s="38">
        <f t="shared" ref="C35:H35" si="3">C33+C13</f>
        <v>962</v>
      </c>
      <c r="D35" s="38">
        <f t="shared" si="3"/>
        <v>1127</v>
      </c>
      <c r="E35" s="38">
        <f t="shared" si="3"/>
        <v>1091</v>
      </c>
      <c r="F35" s="38">
        <f t="shared" si="3"/>
        <v>1163</v>
      </c>
      <c r="G35" s="38">
        <f t="shared" si="3"/>
        <v>1118</v>
      </c>
      <c r="H35" s="38">
        <f t="shared" si="3"/>
        <v>1151</v>
      </c>
    </row>
    <row r="62" spans="1:27" ht="13.2" x14ac:dyDescent="0.25">
      <c r="A62" s="40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3.2" x14ac:dyDescent="0.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</sheetData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3"/>
  <dimension ref="A1:AA63"/>
  <sheetViews>
    <sheetView workbookViewId="0">
      <selection activeCell="N3" sqref="N3"/>
    </sheetView>
  </sheetViews>
  <sheetFormatPr baseColWidth="10" defaultColWidth="9.85546875" defaultRowHeight="12.75" customHeight="1" x14ac:dyDescent="0.2"/>
  <cols>
    <col min="1" max="1" width="20.28515625" style="25" customWidth="1"/>
    <col min="2" max="8" width="13.28515625" style="25" customWidth="1"/>
    <col min="9" max="16384" width="9.85546875" style="25"/>
  </cols>
  <sheetData>
    <row r="1" spans="1:8" ht="12.75" customHeight="1" x14ac:dyDescent="0.25">
      <c r="A1" s="4" t="s">
        <v>44</v>
      </c>
      <c r="B1" s="24"/>
      <c r="C1" s="24"/>
      <c r="D1" s="24"/>
      <c r="E1" s="24"/>
      <c r="F1" s="24"/>
      <c r="G1" s="24"/>
      <c r="H1" s="24"/>
    </row>
    <row r="3" spans="1:8" s="27" customFormat="1" ht="12.75" customHeight="1" x14ac:dyDescent="0.2">
      <c r="A3" s="7" t="s">
        <v>42</v>
      </c>
      <c r="B3" s="26"/>
      <c r="C3" s="26"/>
      <c r="D3" s="26"/>
      <c r="E3" s="26"/>
      <c r="F3" s="26"/>
      <c r="G3" s="26"/>
      <c r="H3" s="26"/>
    </row>
    <row r="4" spans="1:8" s="27" customFormat="1" ht="12.75" customHeight="1" x14ac:dyDescent="0.2">
      <c r="A4" s="6" t="s">
        <v>3</v>
      </c>
      <c r="B4" s="26"/>
      <c r="C4" s="26"/>
      <c r="D4" s="26"/>
      <c r="E4" s="26"/>
      <c r="F4" s="26"/>
      <c r="G4" s="26"/>
      <c r="H4" s="26"/>
    </row>
    <row r="5" spans="1:8" s="27" customFormat="1" ht="12.75" customHeight="1" x14ac:dyDescent="0.2">
      <c r="A5" s="3"/>
      <c r="B5" s="28"/>
      <c r="C5" s="28"/>
      <c r="D5" s="28"/>
      <c r="E5" s="28"/>
      <c r="F5" s="28"/>
      <c r="G5" s="28"/>
      <c r="H5" s="28"/>
    </row>
    <row r="6" spans="1:8" s="27" customFormat="1" ht="13.5" customHeight="1" x14ac:dyDescent="0.2">
      <c r="A6" s="29" t="s">
        <v>4</v>
      </c>
      <c r="B6" s="30" t="s">
        <v>5</v>
      </c>
      <c r="C6" s="31" t="s">
        <v>6</v>
      </c>
      <c r="D6" s="31"/>
      <c r="E6" s="31"/>
      <c r="F6" s="31"/>
      <c r="G6" s="31"/>
      <c r="H6" s="31"/>
    </row>
    <row r="7" spans="1:8" s="27" customFormat="1" ht="13.5" customHeight="1" x14ac:dyDescent="0.2">
      <c r="A7" s="32" t="s">
        <v>7</v>
      </c>
      <c r="B7" s="33" t="s">
        <v>8</v>
      </c>
      <c r="C7" s="34" t="s">
        <v>9</v>
      </c>
      <c r="D7" s="34" t="s">
        <v>10</v>
      </c>
      <c r="E7" s="34" t="s">
        <v>11</v>
      </c>
      <c r="F7" s="34" t="s">
        <v>12</v>
      </c>
      <c r="G7" s="34" t="s">
        <v>13</v>
      </c>
      <c r="H7" s="35" t="s">
        <v>14</v>
      </c>
    </row>
    <row r="8" spans="1:8" ht="12.75" customHeight="1" x14ac:dyDescent="0.2">
      <c r="A8" s="36"/>
      <c r="B8" s="37"/>
      <c r="C8" s="37"/>
      <c r="D8" s="37"/>
      <c r="E8" s="37"/>
      <c r="F8" s="37"/>
      <c r="G8" s="37"/>
      <c r="H8" s="37"/>
    </row>
    <row r="9" spans="1:8" ht="12.75" customHeight="1" x14ac:dyDescent="0.2">
      <c r="A9" s="29" t="s">
        <v>15</v>
      </c>
      <c r="B9" s="38">
        <f>SUM(C9:H9)</f>
        <v>294</v>
      </c>
      <c r="C9" s="38">
        <v>41</v>
      </c>
      <c r="D9" s="38">
        <v>48</v>
      </c>
      <c r="E9" s="38">
        <v>53</v>
      </c>
      <c r="F9" s="38">
        <v>50</v>
      </c>
      <c r="G9" s="38">
        <v>53</v>
      </c>
      <c r="H9" s="38">
        <v>49</v>
      </c>
    </row>
    <row r="10" spans="1:8" ht="12.75" customHeight="1" x14ac:dyDescent="0.2">
      <c r="A10" s="29" t="s">
        <v>16</v>
      </c>
      <c r="B10" s="38">
        <f>SUM(C10:H10)</f>
        <v>557</v>
      </c>
      <c r="C10" s="38">
        <v>80</v>
      </c>
      <c r="D10" s="38">
        <v>89</v>
      </c>
      <c r="E10" s="38">
        <v>88</v>
      </c>
      <c r="F10" s="38">
        <v>97</v>
      </c>
      <c r="G10" s="38">
        <v>94</v>
      </c>
      <c r="H10" s="38">
        <v>109</v>
      </c>
    </row>
    <row r="11" spans="1:8" ht="12.75" customHeight="1" x14ac:dyDescent="0.2">
      <c r="A11" s="29" t="s">
        <v>17</v>
      </c>
      <c r="B11" s="38">
        <f>SUM(C11:H11)</f>
        <v>472</v>
      </c>
      <c r="C11" s="38">
        <v>82</v>
      </c>
      <c r="D11" s="38">
        <v>77</v>
      </c>
      <c r="E11" s="38">
        <v>80</v>
      </c>
      <c r="F11" s="38">
        <v>91</v>
      </c>
      <c r="G11" s="38">
        <v>73</v>
      </c>
      <c r="H11" s="38">
        <v>69</v>
      </c>
    </row>
    <row r="12" spans="1:8" ht="12.75" customHeight="1" x14ac:dyDescent="0.2">
      <c r="A12" s="29" t="s">
        <v>18</v>
      </c>
      <c r="B12" s="38">
        <f>SUM(C12:H12)</f>
        <v>540</v>
      </c>
      <c r="C12" s="38">
        <v>81</v>
      </c>
      <c r="D12" s="38">
        <v>75</v>
      </c>
      <c r="E12" s="38">
        <v>86</v>
      </c>
      <c r="F12" s="38">
        <v>104</v>
      </c>
      <c r="G12" s="38">
        <v>76</v>
      </c>
      <c r="H12" s="38">
        <v>118</v>
      </c>
    </row>
    <row r="13" spans="1:8" ht="12.75" customHeight="1" x14ac:dyDescent="0.2">
      <c r="A13" s="1" t="s">
        <v>19</v>
      </c>
      <c r="B13" s="38">
        <f>SUM(C13:H13)</f>
        <v>1863</v>
      </c>
      <c r="C13" s="38">
        <f t="shared" ref="C13:H13" si="0">SUM(C9:C12)</f>
        <v>284</v>
      </c>
      <c r="D13" s="38">
        <f t="shared" si="0"/>
        <v>289</v>
      </c>
      <c r="E13" s="38">
        <f t="shared" si="0"/>
        <v>307</v>
      </c>
      <c r="F13" s="38">
        <f t="shared" si="0"/>
        <v>342</v>
      </c>
      <c r="G13" s="38">
        <f t="shared" si="0"/>
        <v>296</v>
      </c>
      <c r="H13" s="38">
        <f t="shared" si="0"/>
        <v>345</v>
      </c>
    </row>
    <row r="14" spans="1:8" ht="12.75" customHeight="1" x14ac:dyDescent="0.2">
      <c r="A14" s="39"/>
      <c r="B14" s="38"/>
      <c r="C14" s="38"/>
      <c r="D14" s="38"/>
      <c r="E14" s="38"/>
      <c r="F14" s="38"/>
      <c r="G14" s="38"/>
      <c r="H14" s="38"/>
    </row>
    <row r="15" spans="1:8" ht="12.75" customHeight="1" x14ac:dyDescent="0.2">
      <c r="A15" s="29" t="s">
        <v>20</v>
      </c>
      <c r="B15" s="38">
        <f t="shared" ref="B15:B29" si="1">SUM(C15:H15)</f>
        <v>829</v>
      </c>
      <c r="C15" s="38">
        <v>146</v>
      </c>
      <c r="D15" s="38">
        <v>126</v>
      </c>
      <c r="E15" s="38">
        <v>128</v>
      </c>
      <c r="F15" s="38">
        <v>158</v>
      </c>
      <c r="G15" s="38">
        <v>156</v>
      </c>
      <c r="H15" s="38">
        <v>115</v>
      </c>
    </row>
    <row r="16" spans="1:8" ht="12.75" customHeight="1" x14ac:dyDescent="0.2">
      <c r="A16" s="29" t="s">
        <v>21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</row>
    <row r="17" spans="1:8" ht="12.75" customHeight="1" x14ac:dyDescent="0.2">
      <c r="A17" s="29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</row>
    <row r="18" spans="1:8" ht="12.75" customHeight="1" x14ac:dyDescent="0.2">
      <c r="A18" s="29" t="s">
        <v>23</v>
      </c>
      <c r="B18" s="38">
        <f t="shared" si="1"/>
        <v>288</v>
      </c>
      <c r="C18" s="38">
        <v>52</v>
      </c>
      <c r="D18" s="38">
        <v>45</v>
      </c>
      <c r="E18" s="38">
        <v>50</v>
      </c>
      <c r="F18" s="38">
        <v>45</v>
      </c>
      <c r="G18" s="38">
        <v>54</v>
      </c>
      <c r="H18" s="38">
        <v>42</v>
      </c>
    </row>
    <row r="19" spans="1:8" ht="12.75" customHeight="1" x14ac:dyDescent="0.2">
      <c r="A19" s="29" t="s">
        <v>24</v>
      </c>
      <c r="B19" s="38">
        <f t="shared" si="1"/>
        <v>361</v>
      </c>
      <c r="C19" s="38">
        <v>59</v>
      </c>
      <c r="D19" s="38">
        <v>48</v>
      </c>
      <c r="E19" s="38">
        <v>62</v>
      </c>
      <c r="F19" s="38">
        <v>73</v>
      </c>
      <c r="G19" s="38">
        <v>72</v>
      </c>
      <c r="H19" s="38">
        <v>47</v>
      </c>
    </row>
    <row r="20" spans="1:8" ht="12.75" customHeight="1" x14ac:dyDescent="0.2">
      <c r="A20" s="29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</row>
    <row r="21" spans="1:8" ht="12.75" customHeight="1" x14ac:dyDescent="0.2">
      <c r="A21" s="29" t="s">
        <v>26</v>
      </c>
      <c r="B21" s="38">
        <f t="shared" si="1"/>
        <v>271</v>
      </c>
      <c r="C21" s="38">
        <v>52</v>
      </c>
      <c r="D21" s="38">
        <v>41</v>
      </c>
      <c r="E21" s="38">
        <v>53</v>
      </c>
      <c r="F21" s="38">
        <v>36</v>
      </c>
      <c r="G21" s="38">
        <v>49</v>
      </c>
      <c r="H21" s="38">
        <v>40</v>
      </c>
    </row>
    <row r="22" spans="1:8" ht="12.75" customHeight="1" x14ac:dyDescent="0.2">
      <c r="A22" s="29" t="s">
        <v>27</v>
      </c>
      <c r="B22" s="38">
        <f t="shared" si="1"/>
        <v>759</v>
      </c>
      <c r="C22" s="38">
        <v>98</v>
      </c>
      <c r="D22" s="38">
        <v>124</v>
      </c>
      <c r="E22" s="38">
        <v>113</v>
      </c>
      <c r="F22" s="38">
        <v>138</v>
      </c>
      <c r="G22" s="38">
        <v>143</v>
      </c>
      <c r="H22" s="38">
        <v>143</v>
      </c>
    </row>
    <row r="23" spans="1:8" ht="12.75" customHeight="1" x14ac:dyDescent="0.2">
      <c r="A23" s="29" t="s">
        <v>28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</row>
    <row r="24" spans="1:8" ht="12.75" customHeight="1" x14ac:dyDescent="0.2">
      <c r="A24" s="29" t="s">
        <v>29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</row>
    <row r="25" spans="1:8" ht="12.75" customHeight="1" x14ac:dyDescent="0.2">
      <c r="A25" s="29" t="s">
        <v>30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</row>
    <row r="26" spans="1:8" ht="12.75" customHeight="1" x14ac:dyDescent="0.2">
      <c r="A26" s="29" t="s">
        <v>31</v>
      </c>
      <c r="B26" s="38">
        <f t="shared" si="1"/>
        <v>306</v>
      </c>
      <c r="C26" s="38">
        <v>54</v>
      </c>
      <c r="D26" s="38">
        <v>52</v>
      </c>
      <c r="E26" s="38">
        <v>56</v>
      </c>
      <c r="F26" s="38">
        <v>49</v>
      </c>
      <c r="G26" s="38">
        <v>49</v>
      </c>
      <c r="H26" s="38">
        <v>46</v>
      </c>
    </row>
    <row r="27" spans="1:8" ht="12.75" customHeight="1" x14ac:dyDescent="0.2">
      <c r="A27" s="29" t="s">
        <v>32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</row>
    <row r="28" spans="1:8" ht="12.75" customHeight="1" x14ac:dyDescent="0.2">
      <c r="A28" s="29" t="s">
        <v>33</v>
      </c>
      <c r="B28" s="38">
        <f t="shared" si="1"/>
        <v>418</v>
      </c>
      <c r="C28" s="38">
        <v>71</v>
      </c>
      <c r="D28" s="38">
        <v>76</v>
      </c>
      <c r="E28" s="38">
        <v>83</v>
      </c>
      <c r="F28" s="38">
        <v>51</v>
      </c>
      <c r="G28" s="38">
        <v>67</v>
      </c>
      <c r="H28" s="38">
        <v>70</v>
      </c>
    </row>
    <row r="29" spans="1:8" ht="12.75" customHeight="1" x14ac:dyDescent="0.2">
      <c r="A29" s="29" t="s">
        <v>34</v>
      </c>
      <c r="B29" s="38">
        <f t="shared" si="1"/>
        <v>486</v>
      </c>
      <c r="C29" s="38">
        <v>77</v>
      </c>
      <c r="D29" s="38">
        <v>93</v>
      </c>
      <c r="E29" s="38">
        <v>81</v>
      </c>
      <c r="F29" s="38">
        <v>71</v>
      </c>
      <c r="G29" s="38">
        <v>91</v>
      </c>
      <c r="H29" s="38">
        <v>73</v>
      </c>
    </row>
    <row r="30" spans="1:8" ht="12.75" customHeight="1" x14ac:dyDescent="0.2">
      <c r="A30" s="29" t="s">
        <v>35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</row>
    <row r="31" spans="1:8" ht="12.75" customHeight="1" x14ac:dyDescent="0.2">
      <c r="A31" s="29" t="s">
        <v>36</v>
      </c>
      <c r="B31" s="38">
        <f>SUM(C31:H31)</f>
        <v>374</v>
      </c>
      <c r="C31" s="38">
        <v>48</v>
      </c>
      <c r="D31" s="38">
        <v>51</v>
      </c>
      <c r="E31" s="38">
        <v>77</v>
      </c>
      <c r="F31" s="38">
        <v>56</v>
      </c>
      <c r="G31" s="38">
        <v>72</v>
      </c>
      <c r="H31" s="38">
        <v>70</v>
      </c>
    </row>
    <row r="32" spans="1:8" ht="12.75" customHeight="1" x14ac:dyDescent="0.2">
      <c r="A32" s="29" t="s">
        <v>37</v>
      </c>
      <c r="B32" s="38">
        <f>SUM(C32:H32)</f>
        <v>763</v>
      </c>
      <c r="C32" s="38">
        <v>95</v>
      </c>
      <c r="D32" s="38">
        <v>126</v>
      </c>
      <c r="E32" s="38">
        <v>125</v>
      </c>
      <c r="F32" s="38">
        <v>147</v>
      </c>
      <c r="G32" s="38">
        <v>163</v>
      </c>
      <c r="H32" s="38">
        <v>107</v>
      </c>
    </row>
    <row r="33" spans="1:8" ht="12.75" customHeight="1" x14ac:dyDescent="0.2">
      <c r="A33" s="1" t="s">
        <v>38</v>
      </c>
      <c r="B33" s="38">
        <f>SUM(C33:H33)</f>
        <v>4855</v>
      </c>
      <c r="C33" s="38">
        <f t="shared" ref="C33:H33" si="2">SUM(C15:C32)</f>
        <v>752</v>
      </c>
      <c r="D33" s="38">
        <f t="shared" si="2"/>
        <v>782</v>
      </c>
      <c r="E33" s="38">
        <f t="shared" si="2"/>
        <v>828</v>
      </c>
      <c r="F33" s="38">
        <f t="shared" si="2"/>
        <v>824</v>
      </c>
      <c r="G33" s="38">
        <f t="shared" si="2"/>
        <v>916</v>
      </c>
      <c r="H33" s="38">
        <f t="shared" si="2"/>
        <v>753</v>
      </c>
    </row>
    <row r="34" spans="1:8" ht="12.75" customHeight="1" x14ac:dyDescent="0.2">
      <c r="A34" s="2"/>
      <c r="B34" s="38"/>
      <c r="C34" s="38"/>
      <c r="D34" s="38"/>
      <c r="E34" s="38"/>
      <c r="F34" s="38"/>
      <c r="G34" s="38"/>
      <c r="H34" s="38"/>
    </row>
    <row r="35" spans="1:8" ht="12.75" customHeight="1" x14ac:dyDescent="0.2">
      <c r="A35" s="1" t="s">
        <v>39</v>
      </c>
      <c r="B35" s="38">
        <f>SUM(C35:H35)</f>
        <v>6718</v>
      </c>
      <c r="C35" s="38">
        <f t="shared" ref="C35:H35" si="3">C33+C13</f>
        <v>1036</v>
      </c>
      <c r="D35" s="38">
        <f t="shared" si="3"/>
        <v>1071</v>
      </c>
      <c r="E35" s="38">
        <f t="shared" si="3"/>
        <v>1135</v>
      </c>
      <c r="F35" s="38">
        <f t="shared" si="3"/>
        <v>1166</v>
      </c>
      <c r="G35" s="38">
        <f t="shared" si="3"/>
        <v>1212</v>
      </c>
      <c r="H35" s="38">
        <f t="shared" si="3"/>
        <v>1098</v>
      </c>
    </row>
    <row r="62" spans="1:27" ht="13.2" x14ac:dyDescent="0.25">
      <c r="A62" s="40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3.2" x14ac:dyDescent="0.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</sheetData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selection activeCell="B8" sqref="B8"/>
    </sheetView>
  </sheetViews>
  <sheetFormatPr baseColWidth="10" defaultColWidth="9.85546875" defaultRowHeight="12.75" customHeight="1" x14ac:dyDescent="0.2"/>
  <cols>
    <col min="1" max="1" width="22" style="25" customWidth="1"/>
    <col min="2" max="8" width="12.8554687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67" t="s">
        <v>92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81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</row>
    <row r="9" spans="1:8" ht="12.75" customHeight="1" x14ac:dyDescent="0.2">
      <c r="A9" s="56" t="s">
        <v>72</v>
      </c>
      <c r="B9" s="57">
        <v>393</v>
      </c>
      <c r="C9" s="57">
        <v>42</v>
      </c>
      <c r="D9" s="57">
        <v>39</v>
      </c>
      <c r="E9" s="57">
        <v>59</v>
      </c>
      <c r="F9" s="57">
        <v>81</v>
      </c>
      <c r="G9" s="57">
        <v>89</v>
      </c>
      <c r="H9" s="57">
        <v>83</v>
      </c>
    </row>
    <row r="10" spans="1:8" ht="12.75" customHeight="1" x14ac:dyDescent="0.2">
      <c r="A10" s="56" t="s">
        <v>16</v>
      </c>
      <c r="B10" s="57">
        <v>645</v>
      </c>
      <c r="C10" s="57">
        <v>79</v>
      </c>
      <c r="D10" s="57">
        <v>93</v>
      </c>
      <c r="E10" s="57">
        <v>103</v>
      </c>
      <c r="F10" s="57">
        <v>112</v>
      </c>
      <c r="G10" s="57">
        <v>132</v>
      </c>
      <c r="H10" s="57">
        <v>126</v>
      </c>
    </row>
    <row r="11" spans="1:8" ht="12.75" customHeight="1" x14ac:dyDescent="0.2">
      <c r="A11" s="56" t="s">
        <v>17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</row>
    <row r="12" spans="1:8" ht="12.75" customHeight="1" x14ac:dyDescent="0.2">
      <c r="A12" s="56" t="s">
        <v>18</v>
      </c>
      <c r="B12" s="57">
        <v>789</v>
      </c>
      <c r="C12" s="57">
        <v>85</v>
      </c>
      <c r="D12" s="57">
        <v>105</v>
      </c>
      <c r="E12" s="57">
        <v>156</v>
      </c>
      <c r="F12" s="57">
        <v>161</v>
      </c>
      <c r="G12" s="57">
        <v>159</v>
      </c>
      <c r="H12" s="57">
        <v>123</v>
      </c>
    </row>
    <row r="13" spans="1:8" s="70" customFormat="1" ht="17.100000000000001" customHeight="1" x14ac:dyDescent="0.2">
      <c r="A13" s="59" t="s">
        <v>19</v>
      </c>
      <c r="B13" s="61">
        <f t="shared" ref="B13:H13" si="0">SUM(B8:B12)</f>
        <v>1827</v>
      </c>
      <c r="C13" s="61">
        <f t="shared" si="0"/>
        <v>206</v>
      </c>
      <c r="D13" s="61">
        <f t="shared" si="0"/>
        <v>237</v>
      </c>
      <c r="E13" s="61">
        <f t="shared" si="0"/>
        <v>318</v>
      </c>
      <c r="F13" s="61">
        <f t="shared" si="0"/>
        <v>354</v>
      </c>
      <c r="G13" s="61">
        <f t="shared" si="0"/>
        <v>380</v>
      </c>
      <c r="H13" s="61">
        <f t="shared" si="0"/>
        <v>332</v>
      </c>
    </row>
    <row r="14" spans="1:8" ht="12.75" customHeight="1" x14ac:dyDescent="0.2">
      <c r="A14" s="56" t="s">
        <v>20</v>
      </c>
      <c r="B14" s="57">
        <v>861</v>
      </c>
      <c r="C14" s="57">
        <v>131</v>
      </c>
      <c r="D14" s="57">
        <v>126</v>
      </c>
      <c r="E14" s="57">
        <v>159</v>
      </c>
      <c r="F14" s="57">
        <v>164</v>
      </c>
      <c r="G14" s="57">
        <v>163</v>
      </c>
      <c r="H14" s="57">
        <v>118</v>
      </c>
    </row>
    <row r="15" spans="1:8" ht="12.75" customHeight="1" x14ac:dyDescent="0.2">
      <c r="A15" s="56" t="s">
        <v>21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</row>
    <row r="16" spans="1:8" ht="12.75" customHeight="1" x14ac:dyDescent="0.2">
      <c r="A16" s="56" t="s">
        <v>22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23</v>
      </c>
      <c r="B17" s="57">
        <v>528</v>
      </c>
      <c r="C17" s="57">
        <v>85</v>
      </c>
      <c r="D17" s="57">
        <v>91</v>
      </c>
      <c r="E17" s="57">
        <v>95</v>
      </c>
      <c r="F17" s="57">
        <v>85</v>
      </c>
      <c r="G17" s="57">
        <v>94</v>
      </c>
      <c r="H17" s="57">
        <v>78</v>
      </c>
    </row>
    <row r="18" spans="1:8" ht="12.75" customHeight="1" x14ac:dyDescent="0.2">
      <c r="A18" s="56" t="s">
        <v>24</v>
      </c>
      <c r="B18" s="57">
        <v>393</v>
      </c>
      <c r="C18" s="57">
        <v>55</v>
      </c>
      <c r="D18" s="57">
        <v>54</v>
      </c>
      <c r="E18" s="57">
        <v>79</v>
      </c>
      <c r="F18" s="57">
        <v>62</v>
      </c>
      <c r="G18" s="57">
        <v>62</v>
      </c>
      <c r="H18" s="57">
        <v>81</v>
      </c>
    </row>
    <row r="19" spans="1:8" ht="12.75" customHeight="1" x14ac:dyDescent="0.2">
      <c r="A19" s="56" t="s">
        <v>25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</row>
    <row r="20" spans="1:8" ht="12.75" customHeight="1" x14ac:dyDescent="0.2">
      <c r="A20" s="56" t="s">
        <v>26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</row>
    <row r="21" spans="1:8" ht="12.75" customHeight="1" x14ac:dyDescent="0.2">
      <c r="A21" s="56" t="s">
        <v>27</v>
      </c>
      <c r="B21" s="57">
        <v>668</v>
      </c>
      <c r="C21" s="57">
        <v>83</v>
      </c>
      <c r="D21" s="57">
        <v>110</v>
      </c>
      <c r="E21" s="57">
        <v>114</v>
      </c>
      <c r="F21" s="57">
        <v>121</v>
      </c>
      <c r="G21" s="57">
        <v>147</v>
      </c>
      <c r="H21" s="57">
        <v>93</v>
      </c>
    </row>
    <row r="22" spans="1:8" ht="12.75" customHeight="1" x14ac:dyDescent="0.2">
      <c r="A22" s="56" t="s">
        <v>28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</row>
    <row r="23" spans="1:8" ht="12.75" customHeight="1" x14ac:dyDescent="0.2">
      <c r="A23" s="56" t="s">
        <v>29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30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31</v>
      </c>
      <c r="B25" s="57">
        <v>296</v>
      </c>
      <c r="C25" s="57">
        <v>26</v>
      </c>
      <c r="D25" s="57">
        <v>42</v>
      </c>
      <c r="E25" s="57">
        <v>52</v>
      </c>
      <c r="F25" s="57">
        <v>66</v>
      </c>
      <c r="G25" s="57">
        <v>59</v>
      </c>
      <c r="H25" s="57">
        <v>51</v>
      </c>
    </row>
    <row r="26" spans="1:8" ht="12.75" customHeight="1" x14ac:dyDescent="0.2">
      <c r="A26" s="56" t="s">
        <v>32</v>
      </c>
      <c r="B26" s="57">
        <v>381</v>
      </c>
      <c r="C26" s="57">
        <v>55</v>
      </c>
      <c r="D26" s="57">
        <v>64</v>
      </c>
      <c r="E26" s="57">
        <v>58</v>
      </c>
      <c r="F26" s="57">
        <v>61</v>
      </c>
      <c r="G26" s="57">
        <v>65</v>
      </c>
      <c r="H26" s="57">
        <v>78</v>
      </c>
    </row>
    <row r="27" spans="1:8" ht="12.75" customHeight="1" x14ac:dyDescent="0.2">
      <c r="A27" s="56" t="s">
        <v>33</v>
      </c>
      <c r="B27" s="57">
        <v>595</v>
      </c>
      <c r="C27" s="57">
        <v>84</v>
      </c>
      <c r="D27" s="57">
        <v>71</v>
      </c>
      <c r="E27" s="57">
        <v>101</v>
      </c>
      <c r="F27" s="57">
        <v>112</v>
      </c>
      <c r="G27" s="57">
        <v>136</v>
      </c>
      <c r="H27" s="57">
        <v>91</v>
      </c>
    </row>
    <row r="28" spans="1:8" ht="12.75" customHeight="1" x14ac:dyDescent="0.2">
      <c r="A28" s="56" t="s">
        <v>34</v>
      </c>
      <c r="B28" s="57">
        <v>561</v>
      </c>
      <c r="C28" s="57">
        <v>72</v>
      </c>
      <c r="D28" s="57">
        <v>76</v>
      </c>
      <c r="E28" s="57">
        <v>107</v>
      </c>
      <c r="F28" s="57">
        <v>93</v>
      </c>
      <c r="G28" s="57">
        <v>121</v>
      </c>
      <c r="H28" s="57">
        <v>92</v>
      </c>
    </row>
    <row r="29" spans="1:8" ht="12.75" customHeight="1" x14ac:dyDescent="0.2">
      <c r="A29" s="56" t="s">
        <v>35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</row>
    <row r="30" spans="1:8" ht="12.75" customHeight="1" x14ac:dyDescent="0.2">
      <c r="A30" s="56" t="s">
        <v>36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</row>
    <row r="31" spans="1:8" ht="12.75" customHeight="1" x14ac:dyDescent="0.2">
      <c r="A31" s="56" t="s">
        <v>37</v>
      </c>
      <c r="B31" s="57">
        <v>468</v>
      </c>
      <c r="C31" s="57">
        <v>83</v>
      </c>
      <c r="D31" s="57">
        <v>79</v>
      </c>
      <c r="E31" s="57">
        <v>87</v>
      </c>
      <c r="F31" s="57">
        <v>72</v>
      </c>
      <c r="G31" s="57">
        <v>84</v>
      </c>
      <c r="H31" s="57">
        <v>63</v>
      </c>
    </row>
    <row r="32" spans="1:8" s="70" customFormat="1" ht="17.100000000000001" customHeight="1" x14ac:dyDescent="0.2">
      <c r="A32" s="59" t="s">
        <v>38</v>
      </c>
      <c r="B32" s="61">
        <f t="shared" ref="B32:H32" si="1">SUM(B14:B31)</f>
        <v>4751</v>
      </c>
      <c r="C32" s="61">
        <f t="shared" si="1"/>
        <v>674</v>
      </c>
      <c r="D32" s="61">
        <f t="shared" si="1"/>
        <v>713</v>
      </c>
      <c r="E32" s="61">
        <f t="shared" si="1"/>
        <v>852</v>
      </c>
      <c r="F32" s="61">
        <f t="shared" si="1"/>
        <v>836</v>
      </c>
      <c r="G32" s="61">
        <f t="shared" si="1"/>
        <v>931</v>
      </c>
      <c r="H32" s="61">
        <f t="shared" si="1"/>
        <v>745</v>
      </c>
    </row>
    <row r="33" spans="1:9" ht="17.100000000000001" customHeight="1" x14ac:dyDescent="0.2">
      <c r="A33" s="59" t="s">
        <v>39</v>
      </c>
      <c r="B33" s="61">
        <f t="shared" ref="B33:H33" si="2">+B13+B32</f>
        <v>6578</v>
      </c>
      <c r="C33" s="61">
        <f t="shared" si="2"/>
        <v>880</v>
      </c>
      <c r="D33" s="61">
        <f t="shared" si="2"/>
        <v>950</v>
      </c>
      <c r="E33" s="61">
        <f t="shared" si="2"/>
        <v>1170</v>
      </c>
      <c r="F33" s="61">
        <f t="shared" si="2"/>
        <v>1190</v>
      </c>
      <c r="G33" s="61">
        <f t="shared" si="2"/>
        <v>1311</v>
      </c>
      <c r="H33" s="61">
        <f t="shared" si="2"/>
        <v>1077</v>
      </c>
      <c r="I33" s="38"/>
    </row>
    <row r="34" spans="1:9" ht="9.75" customHeight="1" x14ac:dyDescent="0.2">
      <c r="A34" s="63" t="s">
        <v>67</v>
      </c>
      <c r="B34" s="27"/>
      <c r="C34" s="27"/>
      <c r="D34" s="27"/>
      <c r="E34" s="27"/>
      <c r="F34" s="27"/>
      <c r="G34" s="27"/>
      <c r="H34" s="27"/>
    </row>
    <row r="35" spans="1:9" ht="12.75" customHeight="1" x14ac:dyDescent="0.2">
      <c r="A35" s="68" t="s">
        <v>88</v>
      </c>
      <c r="B35" s="27"/>
      <c r="C35" s="27"/>
      <c r="D35" s="27"/>
      <c r="E35" s="27"/>
      <c r="F35" s="27"/>
      <c r="G35" s="27"/>
      <c r="H35" s="27"/>
    </row>
    <row r="36" spans="1:9" ht="4.5" customHeight="1" x14ac:dyDescent="0.2">
      <c r="A36" s="68"/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0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6" ht="10.199999999999999" x14ac:dyDescent="0.2"/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selection activeCell="J18" sqref="J18"/>
    </sheetView>
  </sheetViews>
  <sheetFormatPr baseColWidth="10" defaultColWidth="9.85546875" defaultRowHeight="12.75" customHeight="1" x14ac:dyDescent="0.2"/>
  <cols>
    <col min="1" max="1" width="22" style="25" customWidth="1"/>
    <col min="2" max="8" width="12.8554687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67" t="s">
        <v>91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81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</row>
    <row r="9" spans="1:8" ht="12.75" customHeight="1" x14ac:dyDescent="0.2">
      <c r="A9" s="56" t="s">
        <v>72</v>
      </c>
      <c r="B9" s="57">
        <v>380</v>
      </c>
      <c r="C9" s="57">
        <v>29</v>
      </c>
      <c r="D9" s="57">
        <v>58</v>
      </c>
      <c r="E9" s="57">
        <v>59</v>
      </c>
      <c r="F9" s="57">
        <v>72</v>
      </c>
      <c r="G9" s="57">
        <v>86</v>
      </c>
      <c r="H9" s="57">
        <v>76</v>
      </c>
    </row>
    <row r="10" spans="1:8" ht="12.75" customHeight="1" x14ac:dyDescent="0.2">
      <c r="A10" s="56" t="s">
        <v>16</v>
      </c>
      <c r="B10" s="57">
        <v>644</v>
      </c>
      <c r="C10" s="57">
        <v>92</v>
      </c>
      <c r="D10" s="57">
        <v>85</v>
      </c>
      <c r="E10" s="57">
        <v>101</v>
      </c>
      <c r="F10" s="57">
        <v>109</v>
      </c>
      <c r="G10" s="57">
        <v>132</v>
      </c>
      <c r="H10" s="57">
        <v>125</v>
      </c>
    </row>
    <row r="11" spans="1:8" ht="12.75" customHeight="1" x14ac:dyDescent="0.2">
      <c r="A11" s="56" t="s">
        <v>17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</row>
    <row r="12" spans="1:8" ht="12.75" customHeight="1" x14ac:dyDescent="0.2">
      <c r="A12" s="56" t="s">
        <v>18</v>
      </c>
      <c r="B12" s="57">
        <v>795</v>
      </c>
      <c r="C12" s="57">
        <v>100</v>
      </c>
      <c r="D12" s="57">
        <v>126</v>
      </c>
      <c r="E12" s="57">
        <v>145</v>
      </c>
      <c r="F12" s="57">
        <v>144</v>
      </c>
      <c r="G12" s="57">
        <v>157</v>
      </c>
      <c r="H12" s="57">
        <v>123</v>
      </c>
    </row>
    <row r="13" spans="1:8" ht="17.100000000000001" customHeight="1" x14ac:dyDescent="0.2">
      <c r="A13" s="59" t="s">
        <v>19</v>
      </c>
      <c r="B13" s="57">
        <f t="shared" ref="B13:H13" si="0">SUM(B8:B12)</f>
        <v>1819</v>
      </c>
      <c r="C13" s="57">
        <f t="shared" si="0"/>
        <v>221</v>
      </c>
      <c r="D13" s="57">
        <f t="shared" si="0"/>
        <v>269</v>
      </c>
      <c r="E13" s="57">
        <f t="shared" si="0"/>
        <v>305</v>
      </c>
      <c r="F13" s="57">
        <f t="shared" si="0"/>
        <v>325</v>
      </c>
      <c r="G13" s="57">
        <f t="shared" si="0"/>
        <v>375</v>
      </c>
      <c r="H13" s="57">
        <f t="shared" si="0"/>
        <v>324</v>
      </c>
    </row>
    <row r="14" spans="1:8" ht="12.75" customHeight="1" x14ac:dyDescent="0.2">
      <c r="A14" s="56" t="s">
        <v>20</v>
      </c>
      <c r="B14" s="57">
        <v>920</v>
      </c>
      <c r="C14" s="57">
        <v>132</v>
      </c>
      <c r="D14" s="57">
        <v>165</v>
      </c>
      <c r="E14" s="57">
        <v>157</v>
      </c>
      <c r="F14" s="57">
        <v>168</v>
      </c>
      <c r="G14" s="57">
        <v>160</v>
      </c>
      <c r="H14" s="57">
        <v>138</v>
      </c>
    </row>
    <row r="15" spans="1:8" ht="12.75" customHeight="1" x14ac:dyDescent="0.2">
      <c r="A15" s="56" t="s">
        <v>21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</row>
    <row r="16" spans="1:8" ht="12.75" customHeight="1" x14ac:dyDescent="0.2">
      <c r="A16" s="56" t="s">
        <v>22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23</v>
      </c>
      <c r="B17" s="57">
        <v>527</v>
      </c>
      <c r="C17" s="57">
        <v>90</v>
      </c>
      <c r="D17" s="57">
        <v>92</v>
      </c>
      <c r="E17" s="57">
        <v>91</v>
      </c>
      <c r="F17" s="57">
        <v>87</v>
      </c>
      <c r="G17" s="57">
        <v>88</v>
      </c>
      <c r="H17" s="57">
        <v>79</v>
      </c>
    </row>
    <row r="18" spans="1:8" ht="12.75" customHeight="1" x14ac:dyDescent="0.2">
      <c r="A18" s="56" t="s">
        <v>24</v>
      </c>
      <c r="B18" s="57">
        <v>394</v>
      </c>
      <c r="C18" s="57">
        <v>54</v>
      </c>
      <c r="D18" s="57">
        <v>78</v>
      </c>
      <c r="E18" s="57">
        <v>61</v>
      </c>
      <c r="F18" s="57">
        <v>63</v>
      </c>
      <c r="G18" s="57">
        <v>84</v>
      </c>
      <c r="H18" s="57">
        <v>54</v>
      </c>
    </row>
    <row r="19" spans="1:8" ht="12.75" customHeight="1" x14ac:dyDescent="0.2">
      <c r="A19" s="56" t="s">
        <v>25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</row>
    <row r="20" spans="1:8" ht="12.75" customHeight="1" x14ac:dyDescent="0.2">
      <c r="A20" s="56" t="s">
        <v>26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</row>
    <row r="21" spans="1:8" ht="12.75" customHeight="1" x14ac:dyDescent="0.2">
      <c r="A21" s="56" t="s">
        <v>27</v>
      </c>
      <c r="B21" s="57">
        <v>677</v>
      </c>
      <c r="C21" s="57">
        <v>104</v>
      </c>
      <c r="D21" s="57">
        <v>104</v>
      </c>
      <c r="E21" s="57">
        <v>100</v>
      </c>
      <c r="F21" s="57">
        <v>131</v>
      </c>
      <c r="G21" s="57">
        <v>131</v>
      </c>
      <c r="H21" s="57">
        <v>107</v>
      </c>
    </row>
    <row r="22" spans="1:8" ht="12.75" customHeight="1" x14ac:dyDescent="0.2">
      <c r="A22" s="56" t="s">
        <v>28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</row>
    <row r="23" spans="1:8" ht="12.75" customHeight="1" x14ac:dyDescent="0.2">
      <c r="A23" s="56" t="s">
        <v>29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30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31</v>
      </c>
      <c r="B25" s="57">
        <v>318</v>
      </c>
      <c r="C25" s="57">
        <v>42</v>
      </c>
      <c r="D25" s="57">
        <v>41</v>
      </c>
      <c r="E25" s="57">
        <v>59</v>
      </c>
      <c r="F25" s="57">
        <v>50</v>
      </c>
      <c r="G25" s="57">
        <v>75</v>
      </c>
      <c r="H25" s="57">
        <v>51</v>
      </c>
    </row>
    <row r="26" spans="1:8" ht="12.75" customHeight="1" x14ac:dyDescent="0.2">
      <c r="A26" s="56" t="s">
        <v>32</v>
      </c>
      <c r="B26" s="57">
        <v>415</v>
      </c>
      <c r="C26" s="57">
        <v>58</v>
      </c>
      <c r="D26" s="57">
        <v>60</v>
      </c>
      <c r="E26" s="57">
        <v>62</v>
      </c>
      <c r="F26" s="57">
        <v>61</v>
      </c>
      <c r="G26" s="57">
        <v>93</v>
      </c>
      <c r="H26" s="57">
        <v>81</v>
      </c>
    </row>
    <row r="27" spans="1:8" ht="12.75" customHeight="1" x14ac:dyDescent="0.2">
      <c r="A27" s="56" t="s">
        <v>33</v>
      </c>
      <c r="B27" s="57">
        <v>597</v>
      </c>
      <c r="C27" s="57">
        <v>68</v>
      </c>
      <c r="D27" s="57">
        <v>96</v>
      </c>
      <c r="E27" s="57">
        <v>109</v>
      </c>
      <c r="F27" s="57">
        <v>130</v>
      </c>
      <c r="G27" s="57">
        <v>99</v>
      </c>
      <c r="H27" s="57">
        <v>95</v>
      </c>
    </row>
    <row r="28" spans="1:8" ht="12.75" customHeight="1" x14ac:dyDescent="0.2">
      <c r="A28" s="56" t="s">
        <v>34</v>
      </c>
      <c r="B28" s="57">
        <v>571</v>
      </c>
      <c r="C28" s="57">
        <v>75</v>
      </c>
      <c r="D28" s="57">
        <v>103</v>
      </c>
      <c r="E28" s="57">
        <v>84</v>
      </c>
      <c r="F28" s="57">
        <v>115</v>
      </c>
      <c r="G28" s="57">
        <v>103</v>
      </c>
      <c r="H28" s="57">
        <v>91</v>
      </c>
    </row>
    <row r="29" spans="1:8" ht="12.75" customHeight="1" x14ac:dyDescent="0.2">
      <c r="A29" s="56" t="s">
        <v>35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</row>
    <row r="30" spans="1:8" ht="12.75" customHeight="1" x14ac:dyDescent="0.2">
      <c r="A30" s="56" t="s">
        <v>36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</row>
    <row r="31" spans="1:8" ht="12.75" customHeight="1" x14ac:dyDescent="0.2">
      <c r="A31" s="56" t="s">
        <v>37</v>
      </c>
      <c r="B31" s="57">
        <v>464</v>
      </c>
      <c r="C31" s="57">
        <v>81</v>
      </c>
      <c r="D31" s="57">
        <v>82</v>
      </c>
      <c r="E31" s="57">
        <v>69</v>
      </c>
      <c r="F31" s="57">
        <v>81</v>
      </c>
      <c r="G31" s="57">
        <v>86</v>
      </c>
      <c r="H31" s="57">
        <v>65</v>
      </c>
    </row>
    <row r="32" spans="1:8" ht="17.100000000000001" customHeight="1" x14ac:dyDescent="0.2">
      <c r="A32" s="59" t="s">
        <v>38</v>
      </c>
      <c r="B32" s="57">
        <f t="shared" ref="B32:H32" si="1">SUM(B14:B31)</f>
        <v>4883</v>
      </c>
      <c r="C32" s="57">
        <f t="shared" si="1"/>
        <v>704</v>
      </c>
      <c r="D32" s="57">
        <f t="shared" si="1"/>
        <v>821</v>
      </c>
      <c r="E32" s="57">
        <f t="shared" si="1"/>
        <v>792</v>
      </c>
      <c r="F32" s="57">
        <f t="shared" si="1"/>
        <v>886</v>
      </c>
      <c r="G32" s="57">
        <f t="shared" si="1"/>
        <v>919</v>
      </c>
      <c r="H32" s="57">
        <f t="shared" si="1"/>
        <v>761</v>
      </c>
    </row>
    <row r="33" spans="1:9" ht="17.100000000000001" customHeight="1" x14ac:dyDescent="0.2">
      <c r="A33" s="59" t="s">
        <v>39</v>
      </c>
      <c r="B33" s="61">
        <f t="shared" ref="B33:H33" si="2">+B13+B32</f>
        <v>6702</v>
      </c>
      <c r="C33" s="61">
        <f t="shared" si="2"/>
        <v>925</v>
      </c>
      <c r="D33" s="61">
        <f t="shared" si="2"/>
        <v>1090</v>
      </c>
      <c r="E33" s="61">
        <f t="shared" si="2"/>
        <v>1097</v>
      </c>
      <c r="F33" s="61">
        <f t="shared" si="2"/>
        <v>1211</v>
      </c>
      <c r="G33" s="61">
        <f t="shared" si="2"/>
        <v>1294</v>
      </c>
      <c r="H33" s="61">
        <f t="shared" si="2"/>
        <v>1085</v>
      </c>
      <c r="I33" s="38"/>
    </row>
    <row r="34" spans="1:9" ht="9.75" customHeight="1" x14ac:dyDescent="0.2">
      <c r="A34" s="63" t="s">
        <v>67</v>
      </c>
      <c r="B34" s="27"/>
      <c r="C34" s="27"/>
      <c r="D34" s="27"/>
      <c r="E34" s="27"/>
      <c r="F34" s="27"/>
      <c r="G34" s="27"/>
      <c r="H34" s="27"/>
    </row>
    <row r="35" spans="1:9" ht="12.75" customHeight="1" x14ac:dyDescent="0.2">
      <c r="A35" s="68" t="s">
        <v>88</v>
      </c>
      <c r="B35" s="27"/>
      <c r="C35" s="27"/>
      <c r="D35" s="27"/>
      <c r="E35" s="27"/>
      <c r="F35" s="27"/>
      <c r="G35" s="27"/>
      <c r="H35" s="27"/>
    </row>
    <row r="36" spans="1:9" ht="4.5" customHeight="1" x14ac:dyDescent="0.2">
      <c r="A36" s="68"/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0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6" ht="10.199999999999999" x14ac:dyDescent="0.2"/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opLeftCell="A7" workbookViewId="0">
      <selection activeCell="B12" sqref="B12"/>
    </sheetView>
  </sheetViews>
  <sheetFormatPr baseColWidth="10" defaultColWidth="9.85546875" defaultRowHeight="12.75" customHeight="1" x14ac:dyDescent="0.2"/>
  <cols>
    <col min="1" max="1" width="22" style="25" customWidth="1"/>
    <col min="2" max="8" width="12.8554687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67" t="s">
        <v>90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81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</row>
    <row r="9" spans="1:8" ht="12.75" customHeight="1" x14ac:dyDescent="0.2">
      <c r="A9" s="56" t="s">
        <v>72</v>
      </c>
      <c r="B9" s="57">
        <v>417</v>
      </c>
      <c r="C9" s="57">
        <v>58</v>
      </c>
      <c r="D9" s="57">
        <v>59</v>
      </c>
      <c r="E9" s="57">
        <v>59</v>
      </c>
      <c r="F9" s="57">
        <v>72</v>
      </c>
      <c r="G9" s="57">
        <v>91</v>
      </c>
      <c r="H9" s="57">
        <v>78</v>
      </c>
    </row>
    <row r="10" spans="1:8" ht="12.75" customHeight="1" x14ac:dyDescent="0.2">
      <c r="A10" s="56" t="s">
        <v>16</v>
      </c>
      <c r="B10" s="57">
        <v>651</v>
      </c>
      <c r="C10" s="57">
        <v>81</v>
      </c>
      <c r="D10" s="57">
        <v>88</v>
      </c>
      <c r="E10" s="57">
        <v>104</v>
      </c>
      <c r="F10" s="57">
        <v>114</v>
      </c>
      <c r="G10" s="57">
        <v>153</v>
      </c>
      <c r="H10" s="57">
        <v>111</v>
      </c>
    </row>
    <row r="11" spans="1:8" ht="12.75" customHeight="1" x14ac:dyDescent="0.2">
      <c r="A11" s="56" t="s">
        <v>17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</row>
    <row r="12" spans="1:8" ht="12.75" customHeight="1" x14ac:dyDescent="0.2">
      <c r="A12" s="56" t="s">
        <v>18</v>
      </c>
      <c r="B12" s="57">
        <v>849</v>
      </c>
      <c r="C12" s="57">
        <v>119</v>
      </c>
      <c r="D12" s="57">
        <v>130</v>
      </c>
      <c r="E12" s="57">
        <v>149</v>
      </c>
      <c r="F12" s="57">
        <v>161</v>
      </c>
      <c r="G12" s="57">
        <v>165</v>
      </c>
      <c r="H12" s="57">
        <v>125</v>
      </c>
    </row>
    <row r="13" spans="1:8" ht="17.100000000000001" customHeight="1" x14ac:dyDescent="0.2">
      <c r="A13" s="59" t="s">
        <v>19</v>
      </c>
      <c r="B13" s="57">
        <f t="shared" ref="B13:H13" si="0">SUM(B8:B12)</f>
        <v>1917</v>
      </c>
      <c r="C13" s="57">
        <f t="shared" si="0"/>
        <v>258</v>
      </c>
      <c r="D13" s="57">
        <f t="shared" si="0"/>
        <v>277</v>
      </c>
      <c r="E13" s="57">
        <f t="shared" si="0"/>
        <v>312</v>
      </c>
      <c r="F13" s="57">
        <f t="shared" si="0"/>
        <v>347</v>
      </c>
      <c r="G13" s="57">
        <f t="shared" si="0"/>
        <v>409</v>
      </c>
      <c r="H13" s="57">
        <f t="shared" si="0"/>
        <v>314</v>
      </c>
    </row>
    <row r="14" spans="1:8" ht="12.75" customHeight="1" x14ac:dyDescent="0.2">
      <c r="A14" s="56" t="s">
        <v>20</v>
      </c>
      <c r="B14" s="57">
        <v>971</v>
      </c>
      <c r="C14" s="57">
        <v>165</v>
      </c>
      <c r="D14" s="57">
        <v>164</v>
      </c>
      <c r="E14" s="57">
        <v>169</v>
      </c>
      <c r="F14" s="57">
        <v>163</v>
      </c>
      <c r="G14" s="57">
        <v>174</v>
      </c>
      <c r="H14" s="57">
        <v>136</v>
      </c>
    </row>
    <row r="15" spans="1:8" ht="12.75" customHeight="1" x14ac:dyDescent="0.2">
      <c r="A15" s="56" t="s">
        <v>21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</row>
    <row r="16" spans="1:8" ht="12.75" customHeight="1" x14ac:dyDescent="0.2">
      <c r="A16" s="56" t="s">
        <v>22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23</v>
      </c>
      <c r="B17" s="57">
        <v>524</v>
      </c>
      <c r="C17" s="57">
        <v>87</v>
      </c>
      <c r="D17" s="57">
        <v>90</v>
      </c>
      <c r="E17" s="57">
        <v>89</v>
      </c>
      <c r="F17" s="57">
        <v>84</v>
      </c>
      <c r="G17" s="57">
        <v>91</v>
      </c>
      <c r="H17" s="57">
        <v>83</v>
      </c>
    </row>
    <row r="18" spans="1:8" ht="12.75" customHeight="1" x14ac:dyDescent="0.2">
      <c r="A18" s="56" t="s">
        <v>24</v>
      </c>
      <c r="B18" s="57">
        <v>383</v>
      </c>
      <c r="C18" s="57">
        <v>83</v>
      </c>
      <c r="D18" s="57">
        <v>57</v>
      </c>
      <c r="E18" s="57">
        <v>62</v>
      </c>
      <c r="F18" s="57">
        <v>65</v>
      </c>
      <c r="G18" s="57">
        <v>63</v>
      </c>
      <c r="H18" s="57">
        <v>53</v>
      </c>
    </row>
    <row r="19" spans="1:8" ht="12.75" customHeight="1" x14ac:dyDescent="0.2">
      <c r="A19" s="56" t="s">
        <v>25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</row>
    <row r="20" spans="1:8" ht="12.75" customHeight="1" x14ac:dyDescent="0.2">
      <c r="A20" s="56" t="s">
        <v>26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</row>
    <row r="21" spans="1:8" ht="12.75" customHeight="1" x14ac:dyDescent="0.2">
      <c r="A21" s="56" t="s">
        <v>27</v>
      </c>
      <c r="B21" s="57">
        <v>708</v>
      </c>
      <c r="C21" s="57">
        <v>94</v>
      </c>
      <c r="D21" s="57">
        <v>91</v>
      </c>
      <c r="E21" s="57">
        <v>114</v>
      </c>
      <c r="F21" s="57">
        <v>127</v>
      </c>
      <c r="G21" s="57">
        <v>123</v>
      </c>
      <c r="H21" s="57">
        <v>159</v>
      </c>
    </row>
    <row r="22" spans="1:8" ht="12.75" customHeight="1" x14ac:dyDescent="0.2">
      <c r="A22" s="56" t="s">
        <v>28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</row>
    <row r="23" spans="1:8" ht="12.75" customHeight="1" x14ac:dyDescent="0.2">
      <c r="A23" s="56" t="s">
        <v>29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30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31</v>
      </c>
      <c r="B25" s="57">
        <v>338</v>
      </c>
      <c r="C25" s="57">
        <v>43</v>
      </c>
      <c r="D25" s="57">
        <v>53</v>
      </c>
      <c r="E25" s="57">
        <v>51</v>
      </c>
      <c r="F25" s="57">
        <v>68</v>
      </c>
      <c r="G25" s="57">
        <v>66</v>
      </c>
      <c r="H25" s="57">
        <v>57</v>
      </c>
    </row>
    <row r="26" spans="1:8" ht="12.75" customHeight="1" x14ac:dyDescent="0.2">
      <c r="A26" s="56" t="s">
        <v>32</v>
      </c>
      <c r="B26" s="57">
        <v>411</v>
      </c>
      <c r="C26" s="57">
        <v>60</v>
      </c>
      <c r="D26" s="57">
        <v>59</v>
      </c>
      <c r="E26" s="57">
        <v>61</v>
      </c>
      <c r="F26" s="57">
        <v>91</v>
      </c>
      <c r="G26" s="57">
        <v>93</v>
      </c>
      <c r="H26" s="57">
        <v>47</v>
      </c>
    </row>
    <row r="27" spans="1:8" ht="12.75" customHeight="1" x14ac:dyDescent="0.2">
      <c r="A27" s="56" t="s">
        <v>33</v>
      </c>
      <c r="B27" s="57">
        <v>623</v>
      </c>
      <c r="C27" s="57">
        <v>100</v>
      </c>
      <c r="D27" s="57">
        <v>100</v>
      </c>
      <c r="E27" s="57">
        <v>111</v>
      </c>
      <c r="F27" s="57">
        <v>115</v>
      </c>
      <c r="G27" s="57">
        <v>105</v>
      </c>
      <c r="H27" s="57">
        <v>92</v>
      </c>
    </row>
    <row r="28" spans="1:8" ht="12.75" customHeight="1" x14ac:dyDescent="0.2">
      <c r="A28" s="56" t="s">
        <v>34</v>
      </c>
      <c r="B28" s="57">
        <v>620</v>
      </c>
      <c r="C28" s="57">
        <v>101</v>
      </c>
      <c r="D28" s="57">
        <v>91</v>
      </c>
      <c r="E28" s="57">
        <v>113</v>
      </c>
      <c r="F28" s="57">
        <v>102</v>
      </c>
      <c r="G28" s="57">
        <v>109</v>
      </c>
      <c r="H28" s="57">
        <v>104</v>
      </c>
    </row>
    <row r="29" spans="1:8" ht="12.75" customHeight="1" x14ac:dyDescent="0.2">
      <c r="A29" s="56" t="s">
        <v>35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</row>
    <row r="30" spans="1:8" ht="12.75" customHeight="1" x14ac:dyDescent="0.2">
      <c r="A30" s="56" t="s">
        <v>36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</row>
    <row r="31" spans="1:8" ht="12.75" customHeight="1" x14ac:dyDescent="0.2">
      <c r="A31" s="56" t="s">
        <v>37</v>
      </c>
      <c r="B31" s="57">
        <v>475</v>
      </c>
      <c r="C31" s="57">
        <v>84</v>
      </c>
      <c r="D31" s="57">
        <v>64</v>
      </c>
      <c r="E31" s="57">
        <v>86</v>
      </c>
      <c r="F31" s="57">
        <v>84</v>
      </c>
      <c r="G31" s="57">
        <v>88</v>
      </c>
      <c r="H31" s="57">
        <v>69</v>
      </c>
    </row>
    <row r="32" spans="1:8" ht="17.100000000000001" customHeight="1" x14ac:dyDescent="0.2">
      <c r="A32" s="59" t="s">
        <v>38</v>
      </c>
      <c r="B32" s="57">
        <f t="shared" ref="B32:H32" si="1">SUM(B14:B31)</f>
        <v>5053</v>
      </c>
      <c r="C32" s="57">
        <f t="shared" si="1"/>
        <v>817</v>
      </c>
      <c r="D32" s="57">
        <f t="shared" si="1"/>
        <v>769</v>
      </c>
      <c r="E32" s="57">
        <f t="shared" si="1"/>
        <v>856</v>
      </c>
      <c r="F32" s="57">
        <f t="shared" si="1"/>
        <v>899</v>
      </c>
      <c r="G32" s="57">
        <f t="shared" si="1"/>
        <v>912</v>
      </c>
      <c r="H32" s="57">
        <f t="shared" si="1"/>
        <v>800</v>
      </c>
    </row>
    <row r="33" spans="1:9" ht="17.100000000000001" customHeight="1" x14ac:dyDescent="0.2">
      <c r="A33" s="59" t="s">
        <v>39</v>
      </c>
      <c r="B33" s="61">
        <f t="shared" ref="B33:H33" si="2">+B13+B32</f>
        <v>6970</v>
      </c>
      <c r="C33" s="61">
        <f t="shared" si="2"/>
        <v>1075</v>
      </c>
      <c r="D33" s="61">
        <f t="shared" si="2"/>
        <v>1046</v>
      </c>
      <c r="E33" s="61">
        <f t="shared" si="2"/>
        <v>1168</v>
      </c>
      <c r="F33" s="61">
        <f t="shared" si="2"/>
        <v>1246</v>
      </c>
      <c r="G33" s="61">
        <f t="shared" si="2"/>
        <v>1321</v>
      </c>
      <c r="H33" s="61">
        <f t="shared" si="2"/>
        <v>1114</v>
      </c>
      <c r="I33" s="38"/>
    </row>
    <row r="34" spans="1:9" ht="9.75" customHeight="1" x14ac:dyDescent="0.2">
      <c r="A34" s="63" t="s">
        <v>67</v>
      </c>
      <c r="B34" s="27"/>
      <c r="C34" s="27"/>
      <c r="D34" s="27"/>
      <c r="E34" s="27"/>
      <c r="F34" s="27"/>
      <c r="G34" s="27"/>
      <c r="H34" s="27"/>
    </row>
    <row r="35" spans="1:9" ht="12.75" customHeight="1" x14ac:dyDescent="0.2">
      <c r="A35" s="68" t="s">
        <v>88</v>
      </c>
      <c r="B35" s="27"/>
      <c r="C35" s="27"/>
      <c r="D35" s="27"/>
      <c r="E35" s="27"/>
      <c r="F35" s="27"/>
      <c r="G35" s="27"/>
      <c r="H35" s="27"/>
    </row>
    <row r="36" spans="1:9" ht="4.5" customHeight="1" x14ac:dyDescent="0.2">
      <c r="A36" s="68"/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0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6" ht="10.199999999999999" x14ac:dyDescent="0.2"/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selection activeCell="D42" sqref="D42"/>
    </sheetView>
  </sheetViews>
  <sheetFormatPr baseColWidth="10" defaultColWidth="9.85546875" defaultRowHeight="12.75" customHeight="1" x14ac:dyDescent="0.2"/>
  <cols>
    <col min="1" max="1" width="22" style="25" customWidth="1"/>
    <col min="2" max="8" width="12.8554687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67" t="s">
        <v>89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81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f>SUM(C8:H8)</f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</row>
    <row r="9" spans="1:8" ht="12.75" customHeight="1" x14ac:dyDescent="0.2">
      <c r="A9" s="56" t="s">
        <v>72</v>
      </c>
      <c r="B9" s="57">
        <v>439</v>
      </c>
      <c r="C9" s="57">
        <v>60</v>
      </c>
      <c r="D9" s="57">
        <v>60</v>
      </c>
      <c r="E9" s="57">
        <v>60</v>
      </c>
      <c r="F9" s="57">
        <v>89</v>
      </c>
      <c r="G9" s="57">
        <v>92</v>
      </c>
      <c r="H9" s="57">
        <v>78</v>
      </c>
    </row>
    <row r="10" spans="1:8" ht="12.75" customHeight="1" x14ac:dyDescent="0.2">
      <c r="A10" s="56" t="s">
        <v>16</v>
      </c>
      <c r="B10" s="57">
        <v>666</v>
      </c>
      <c r="C10" s="57">
        <v>85</v>
      </c>
      <c r="D10" s="57">
        <v>91</v>
      </c>
      <c r="E10" s="57">
        <v>105</v>
      </c>
      <c r="F10" s="57">
        <v>145</v>
      </c>
      <c r="G10" s="57">
        <v>136</v>
      </c>
      <c r="H10" s="57">
        <v>104</v>
      </c>
    </row>
    <row r="11" spans="1:8" ht="12.75" customHeight="1" x14ac:dyDescent="0.2">
      <c r="A11" s="56" t="s">
        <v>17</v>
      </c>
      <c r="B11" s="57">
        <v>72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72</v>
      </c>
    </row>
    <row r="12" spans="1:8" ht="12.75" customHeight="1" x14ac:dyDescent="0.2">
      <c r="A12" s="56" t="s">
        <v>18</v>
      </c>
      <c r="B12" s="57">
        <v>859</v>
      </c>
      <c r="C12" s="57">
        <v>124</v>
      </c>
      <c r="D12" s="57">
        <v>131</v>
      </c>
      <c r="E12" s="57">
        <v>146</v>
      </c>
      <c r="F12" s="57">
        <v>167</v>
      </c>
      <c r="G12" s="57">
        <v>170</v>
      </c>
      <c r="H12" s="57">
        <v>121</v>
      </c>
    </row>
    <row r="13" spans="1:8" ht="17.100000000000001" customHeight="1" x14ac:dyDescent="0.2">
      <c r="A13" s="59" t="s">
        <v>19</v>
      </c>
      <c r="B13" s="57">
        <f t="shared" ref="B13:H13" si="0">SUM(B8:B12)</f>
        <v>2036</v>
      </c>
      <c r="C13" s="57">
        <f t="shared" si="0"/>
        <v>269</v>
      </c>
      <c r="D13" s="57">
        <f t="shared" si="0"/>
        <v>282</v>
      </c>
      <c r="E13" s="57">
        <f t="shared" si="0"/>
        <v>311</v>
      </c>
      <c r="F13" s="57">
        <f t="shared" si="0"/>
        <v>401</v>
      </c>
      <c r="G13" s="57">
        <f t="shared" si="0"/>
        <v>398</v>
      </c>
      <c r="H13" s="57">
        <f t="shared" si="0"/>
        <v>375</v>
      </c>
    </row>
    <row r="14" spans="1:8" ht="12.75" customHeight="1" x14ac:dyDescent="0.2">
      <c r="A14" s="56" t="s">
        <v>20</v>
      </c>
      <c r="B14" s="57">
        <v>978</v>
      </c>
      <c r="C14" s="57">
        <v>167</v>
      </c>
      <c r="D14" s="57">
        <v>169</v>
      </c>
      <c r="E14" s="57">
        <v>164</v>
      </c>
      <c r="F14" s="57">
        <v>172</v>
      </c>
      <c r="G14" s="57">
        <v>157</v>
      </c>
      <c r="H14" s="57">
        <v>149</v>
      </c>
    </row>
    <row r="15" spans="1:8" ht="12.75" customHeight="1" x14ac:dyDescent="0.2">
      <c r="A15" s="56" t="s">
        <v>21</v>
      </c>
      <c r="B15" s="57">
        <f t="shared" ref="B15:B29" si="1">SUM(C15:H15)</f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</row>
    <row r="16" spans="1:8" ht="12.75" customHeight="1" x14ac:dyDescent="0.2">
      <c r="A16" s="56" t="s">
        <v>22</v>
      </c>
      <c r="B16" s="57">
        <f t="shared" si="1"/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23</v>
      </c>
      <c r="B17" s="57">
        <v>517</v>
      </c>
      <c r="C17" s="57">
        <v>88</v>
      </c>
      <c r="D17" s="57">
        <v>91</v>
      </c>
      <c r="E17" s="57">
        <v>84</v>
      </c>
      <c r="F17" s="57">
        <v>90</v>
      </c>
      <c r="G17" s="57">
        <v>89</v>
      </c>
      <c r="H17" s="57">
        <v>75</v>
      </c>
    </row>
    <row r="18" spans="1:8" ht="12.75" customHeight="1" x14ac:dyDescent="0.2">
      <c r="A18" s="56" t="s">
        <v>24</v>
      </c>
      <c r="B18" s="57">
        <v>370</v>
      </c>
      <c r="C18" s="57">
        <v>58</v>
      </c>
      <c r="D18" s="57">
        <v>59</v>
      </c>
      <c r="E18" s="57">
        <v>56</v>
      </c>
      <c r="F18" s="57">
        <v>61</v>
      </c>
      <c r="G18" s="57">
        <v>61</v>
      </c>
      <c r="H18" s="57">
        <v>75</v>
      </c>
    </row>
    <row r="19" spans="1:8" ht="12.75" customHeight="1" x14ac:dyDescent="0.2">
      <c r="A19" s="56" t="s">
        <v>25</v>
      </c>
      <c r="B19" s="57">
        <f t="shared" si="1"/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</row>
    <row r="20" spans="1:8" ht="12.75" customHeight="1" x14ac:dyDescent="0.2">
      <c r="A20" s="56" t="s">
        <v>26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</row>
    <row r="21" spans="1:8" ht="12.75" customHeight="1" x14ac:dyDescent="0.2">
      <c r="A21" s="56" t="s">
        <v>27</v>
      </c>
      <c r="B21" s="57">
        <v>784</v>
      </c>
      <c r="C21" s="57">
        <v>85</v>
      </c>
      <c r="D21" s="57">
        <v>104</v>
      </c>
      <c r="E21" s="57">
        <v>111</v>
      </c>
      <c r="F21" s="57">
        <v>119</v>
      </c>
      <c r="G21" s="57">
        <v>204</v>
      </c>
      <c r="H21" s="57">
        <v>161</v>
      </c>
    </row>
    <row r="22" spans="1:8" ht="12.75" customHeight="1" x14ac:dyDescent="0.2">
      <c r="A22" s="56" t="s">
        <v>28</v>
      </c>
      <c r="B22" s="57">
        <f t="shared" si="1"/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</row>
    <row r="23" spans="1:8" ht="12.75" customHeight="1" x14ac:dyDescent="0.2">
      <c r="A23" s="56" t="s">
        <v>29</v>
      </c>
      <c r="B23" s="57">
        <f t="shared" si="1"/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30</v>
      </c>
      <c r="B24" s="57">
        <f t="shared" si="1"/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31</v>
      </c>
      <c r="B25" s="57">
        <v>367</v>
      </c>
      <c r="C25" s="57">
        <v>49</v>
      </c>
      <c r="D25" s="57">
        <v>52</v>
      </c>
      <c r="E25" s="57">
        <v>68</v>
      </c>
      <c r="F25" s="57">
        <v>67</v>
      </c>
      <c r="G25" s="57">
        <v>70</v>
      </c>
      <c r="H25" s="57">
        <v>61</v>
      </c>
    </row>
    <row r="26" spans="1:8" ht="12.75" customHeight="1" x14ac:dyDescent="0.2">
      <c r="A26" s="56" t="s">
        <v>32</v>
      </c>
      <c r="B26" s="57">
        <v>421</v>
      </c>
      <c r="C26" s="57">
        <v>59</v>
      </c>
      <c r="D26" s="57">
        <v>58</v>
      </c>
      <c r="E26" s="57">
        <v>91</v>
      </c>
      <c r="F26" s="57">
        <v>87</v>
      </c>
      <c r="G26" s="57">
        <v>61</v>
      </c>
      <c r="H26" s="57">
        <v>65</v>
      </c>
    </row>
    <row r="27" spans="1:8" ht="12.75" customHeight="1" x14ac:dyDescent="0.2">
      <c r="A27" s="56" t="s">
        <v>33</v>
      </c>
      <c r="B27" s="57">
        <v>637</v>
      </c>
      <c r="C27" s="57">
        <v>99</v>
      </c>
      <c r="D27" s="57">
        <v>103</v>
      </c>
      <c r="E27" s="57">
        <v>111</v>
      </c>
      <c r="F27" s="57">
        <v>109</v>
      </c>
      <c r="G27" s="57">
        <v>107</v>
      </c>
      <c r="H27" s="57">
        <v>108</v>
      </c>
    </row>
    <row r="28" spans="1:8" ht="12.75" customHeight="1" x14ac:dyDescent="0.2">
      <c r="A28" s="56" t="s">
        <v>34</v>
      </c>
      <c r="B28" s="57">
        <v>621</v>
      </c>
      <c r="C28" s="57">
        <v>85</v>
      </c>
      <c r="D28" s="57">
        <v>112</v>
      </c>
      <c r="E28" s="57">
        <v>106</v>
      </c>
      <c r="F28" s="57">
        <v>106</v>
      </c>
      <c r="G28" s="57">
        <v>113</v>
      </c>
      <c r="H28" s="57">
        <v>99</v>
      </c>
    </row>
    <row r="29" spans="1:8" ht="12.75" customHeight="1" x14ac:dyDescent="0.2">
      <c r="A29" s="56" t="s">
        <v>35</v>
      </c>
      <c r="B29" s="57">
        <f t="shared" si="1"/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</row>
    <row r="30" spans="1:8" ht="12.75" customHeight="1" x14ac:dyDescent="0.2">
      <c r="A30" s="56" t="s">
        <v>36</v>
      </c>
      <c r="B30" s="57">
        <v>83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83</v>
      </c>
    </row>
    <row r="31" spans="1:8" ht="12.75" customHeight="1" x14ac:dyDescent="0.2">
      <c r="A31" s="56" t="s">
        <v>37</v>
      </c>
      <c r="B31" s="57">
        <v>473</v>
      </c>
      <c r="C31" s="57">
        <v>53</v>
      </c>
      <c r="D31" s="57">
        <v>89</v>
      </c>
      <c r="E31" s="57">
        <v>83</v>
      </c>
      <c r="F31" s="57">
        <v>87</v>
      </c>
      <c r="G31" s="57">
        <v>87</v>
      </c>
      <c r="H31" s="57">
        <v>74</v>
      </c>
    </row>
    <row r="32" spans="1:8" ht="17.100000000000001" customHeight="1" x14ac:dyDescent="0.2">
      <c r="A32" s="59" t="s">
        <v>38</v>
      </c>
      <c r="B32" s="57">
        <f t="shared" ref="B32:H32" si="2">SUM(B14:B31)</f>
        <v>5251</v>
      </c>
      <c r="C32" s="57">
        <f t="shared" si="2"/>
        <v>743</v>
      </c>
      <c r="D32" s="57">
        <f t="shared" si="2"/>
        <v>837</v>
      </c>
      <c r="E32" s="57">
        <f t="shared" si="2"/>
        <v>874</v>
      </c>
      <c r="F32" s="57">
        <f t="shared" si="2"/>
        <v>898</v>
      </c>
      <c r="G32" s="57">
        <f t="shared" si="2"/>
        <v>949</v>
      </c>
      <c r="H32" s="57">
        <f t="shared" si="2"/>
        <v>950</v>
      </c>
    </row>
    <row r="33" spans="1:9" ht="17.100000000000001" customHeight="1" x14ac:dyDescent="0.2">
      <c r="A33" s="59" t="s">
        <v>39</v>
      </c>
      <c r="B33" s="61">
        <f t="shared" ref="B33:H33" si="3">+B13+B32</f>
        <v>7287</v>
      </c>
      <c r="C33" s="61">
        <f t="shared" si="3"/>
        <v>1012</v>
      </c>
      <c r="D33" s="61">
        <f t="shared" si="3"/>
        <v>1119</v>
      </c>
      <c r="E33" s="61">
        <f t="shared" si="3"/>
        <v>1185</v>
      </c>
      <c r="F33" s="61">
        <f t="shared" si="3"/>
        <v>1299</v>
      </c>
      <c r="G33" s="61">
        <f t="shared" si="3"/>
        <v>1347</v>
      </c>
      <c r="H33" s="61">
        <f t="shared" si="3"/>
        <v>1325</v>
      </c>
      <c r="I33" s="38"/>
    </row>
    <row r="34" spans="1:9" ht="9.75" customHeight="1" x14ac:dyDescent="0.2">
      <c r="A34" s="63" t="s">
        <v>67</v>
      </c>
      <c r="B34" s="27"/>
      <c r="C34" s="27"/>
      <c r="D34" s="27"/>
      <c r="E34" s="27"/>
      <c r="F34" s="27"/>
      <c r="G34" s="27"/>
      <c r="H34" s="27"/>
    </row>
    <row r="35" spans="1:9" ht="12.75" customHeight="1" x14ac:dyDescent="0.2">
      <c r="A35" s="68" t="s">
        <v>88</v>
      </c>
      <c r="B35" s="27"/>
      <c r="C35" s="27"/>
      <c r="D35" s="27"/>
      <c r="E35" s="27"/>
      <c r="F35" s="27"/>
      <c r="G35" s="27"/>
      <c r="H35" s="27"/>
    </row>
    <row r="36" spans="1:9" ht="4.5" customHeight="1" x14ac:dyDescent="0.2">
      <c r="A36" s="68"/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0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6" ht="10.199999999999999" x14ac:dyDescent="0.2"/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selection activeCell="Q23" sqref="Q23"/>
    </sheetView>
  </sheetViews>
  <sheetFormatPr baseColWidth="10" defaultColWidth="9.85546875" defaultRowHeight="12.75" customHeight="1" x14ac:dyDescent="0.2"/>
  <cols>
    <col min="1" max="1" width="22" style="25" customWidth="1"/>
    <col min="2" max="8" width="12.8554687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67" t="s">
        <v>87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81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f>SUM(C8:H8)</f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</row>
    <row r="9" spans="1:8" ht="12.75" customHeight="1" x14ac:dyDescent="0.2">
      <c r="A9" s="56" t="s">
        <v>72</v>
      </c>
      <c r="B9" s="57">
        <f>SUM(C9:H9)</f>
        <v>424</v>
      </c>
      <c r="C9" s="57">
        <v>55</v>
      </c>
      <c r="D9" s="57">
        <v>59</v>
      </c>
      <c r="E9" s="57">
        <v>64</v>
      </c>
      <c r="F9" s="57">
        <v>80</v>
      </c>
      <c r="G9" s="57">
        <v>84</v>
      </c>
      <c r="H9" s="57">
        <v>82</v>
      </c>
    </row>
    <row r="10" spans="1:8" ht="12.75" customHeight="1" x14ac:dyDescent="0.2">
      <c r="A10" s="56" t="s">
        <v>16</v>
      </c>
      <c r="B10" s="57">
        <f>SUM(C10:H10)</f>
        <v>635</v>
      </c>
      <c r="C10" s="57">
        <v>84</v>
      </c>
      <c r="D10" s="57">
        <v>91</v>
      </c>
      <c r="E10" s="57">
        <v>125</v>
      </c>
      <c r="F10" s="57">
        <v>127</v>
      </c>
      <c r="G10" s="57">
        <v>110</v>
      </c>
      <c r="H10" s="57">
        <v>98</v>
      </c>
    </row>
    <row r="11" spans="1:8" ht="12.75" customHeight="1" x14ac:dyDescent="0.2">
      <c r="A11" s="56" t="s">
        <v>17</v>
      </c>
      <c r="B11" s="57">
        <f>SUM(C11:H11)</f>
        <v>154</v>
      </c>
      <c r="C11" s="57">
        <v>0</v>
      </c>
      <c r="D11" s="57">
        <v>0</v>
      </c>
      <c r="E11" s="57">
        <v>0</v>
      </c>
      <c r="F11" s="57">
        <v>0</v>
      </c>
      <c r="G11" s="57">
        <v>71</v>
      </c>
      <c r="H11" s="57">
        <v>83</v>
      </c>
    </row>
    <row r="12" spans="1:8" ht="12.75" customHeight="1" x14ac:dyDescent="0.2">
      <c r="A12" s="56" t="s">
        <v>18</v>
      </c>
      <c r="B12" s="57">
        <f>SUM(C12:H12)</f>
        <v>819</v>
      </c>
      <c r="C12" s="57">
        <v>131</v>
      </c>
      <c r="D12" s="57">
        <v>126</v>
      </c>
      <c r="E12" s="57">
        <v>154</v>
      </c>
      <c r="F12" s="57">
        <v>158</v>
      </c>
      <c r="G12" s="57">
        <v>138</v>
      </c>
      <c r="H12" s="57">
        <v>112</v>
      </c>
    </row>
    <row r="13" spans="1:8" ht="17.100000000000001" customHeight="1" x14ac:dyDescent="0.2">
      <c r="A13" s="59" t="s">
        <v>19</v>
      </c>
      <c r="B13" s="57">
        <f t="shared" ref="B13:H13" si="0">SUM(B8:B12)</f>
        <v>2032</v>
      </c>
      <c r="C13" s="57">
        <f t="shared" si="0"/>
        <v>270</v>
      </c>
      <c r="D13" s="57">
        <f t="shared" si="0"/>
        <v>276</v>
      </c>
      <c r="E13" s="57">
        <f t="shared" si="0"/>
        <v>343</v>
      </c>
      <c r="F13" s="57">
        <f t="shared" si="0"/>
        <v>365</v>
      </c>
      <c r="G13" s="57">
        <f t="shared" si="0"/>
        <v>403</v>
      </c>
      <c r="H13" s="57">
        <f t="shared" si="0"/>
        <v>375</v>
      </c>
    </row>
    <row r="14" spans="1:8" ht="12.75" customHeight="1" x14ac:dyDescent="0.2">
      <c r="A14" s="56" t="s">
        <v>20</v>
      </c>
      <c r="B14" s="57">
        <f t="shared" ref="B14:B31" si="1">SUM(C14:H14)</f>
        <v>970</v>
      </c>
      <c r="C14" s="57">
        <v>162</v>
      </c>
      <c r="D14" s="57">
        <v>168</v>
      </c>
      <c r="E14" s="57">
        <v>174</v>
      </c>
      <c r="F14" s="57">
        <v>161</v>
      </c>
      <c r="G14" s="57">
        <v>157</v>
      </c>
      <c r="H14" s="57">
        <v>148</v>
      </c>
    </row>
    <row r="15" spans="1:8" ht="12.75" customHeight="1" x14ac:dyDescent="0.2">
      <c r="A15" s="56" t="s">
        <v>21</v>
      </c>
      <c r="B15" s="57">
        <f t="shared" si="1"/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</row>
    <row r="16" spans="1:8" ht="12.75" customHeight="1" x14ac:dyDescent="0.2">
      <c r="A16" s="56" t="s">
        <v>22</v>
      </c>
      <c r="B16" s="57">
        <f t="shared" si="1"/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23</v>
      </c>
      <c r="B17" s="57">
        <f t="shared" si="1"/>
        <v>527</v>
      </c>
      <c r="C17" s="57">
        <v>88</v>
      </c>
      <c r="D17" s="57">
        <v>92</v>
      </c>
      <c r="E17" s="57">
        <v>87</v>
      </c>
      <c r="F17" s="57">
        <v>93</v>
      </c>
      <c r="G17" s="57">
        <v>78</v>
      </c>
      <c r="H17" s="57">
        <v>89</v>
      </c>
    </row>
    <row r="18" spans="1:8" ht="12.75" customHeight="1" x14ac:dyDescent="0.2">
      <c r="A18" s="56" t="s">
        <v>24</v>
      </c>
      <c r="B18" s="57">
        <f t="shared" si="1"/>
        <v>364</v>
      </c>
      <c r="C18" s="57">
        <v>60</v>
      </c>
      <c r="D18" s="57">
        <v>50</v>
      </c>
      <c r="E18" s="57">
        <v>59</v>
      </c>
      <c r="F18" s="57">
        <v>62</v>
      </c>
      <c r="G18" s="57">
        <v>72</v>
      </c>
      <c r="H18" s="57">
        <v>61</v>
      </c>
    </row>
    <row r="19" spans="1:8" ht="12.75" customHeight="1" x14ac:dyDescent="0.2">
      <c r="A19" s="56" t="s">
        <v>25</v>
      </c>
      <c r="B19" s="57">
        <f t="shared" si="1"/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</row>
    <row r="20" spans="1:8" ht="12.75" customHeight="1" x14ac:dyDescent="0.2">
      <c r="A20" s="56" t="s">
        <v>26</v>
      </c>
      <c r="B20" s="57">
        <f t="shared" si="1"/>
        <v>72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72</v>
      </c>
    </row>
    <row r="21" spans="1:8" ht="12.75" customHeight="1" x14ac:dyDescent="0.2">
      <c r="A21" s="56" t="s">
        <v>27</v>
      </c>
      <c r="B21" s="57">
        <f t="shared" si="1"/>
        <v>787</v>
      </c>
      <c r="C21" s="57">
        <v>94</v>
      </c>
      <c r="D21" s="57">
        <v>101</v>
      </c>
      <c r="E21" s="57">
        <v>98</v>
      </c>
      <c r="F21" s="57">
        <v>206</v>
      </c>
      <c r="G21" s="57">
        <v>167</v>
      </c>
      <c r="H21" s="57">
        <v>121</v>
      </c>
    </row>
    <row r="22" spans="1:8" ht="12.75" customHeight="1" x14ac:dyDescent="0.2">
      <c r="A22" s="56" t="s">
        <v>28</v>
      </c>
      <c r="B22" s="57">
        <f t="shared" si="1"/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</row>
    <row r="23" spans="1:8" ht="12.75" customHeight="1" x14ac:dyDescent="0.2">
      <c r="A23" s="56" t="s">
        <v>29</v>
      </c>
      <c r="B23" s="57">
        <f t="shared" si="1"/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30</v>
      </c>
      <c r="B24" s="57">
        <f t="shared" si="1"/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31</v>
      </c>
      <c r="B25" s="57">
        <f t="shared" si="1"/>
        <v>339</v>
      </c>
      <c r="C25" s="57">
        <v>44</v>
      </c>
      <c r="D25" s="57">
        <v>55</v>
      </c>
      <c r="E25" s="57">
        <v>51</v>
      </c>
      <c r="F25" s="57">
        <v>67</v>
      </c>
      <c r="G25" s="57">
        <v>68</v>
      </c>
      <c r="H25" s="57">
        <v>54</v>
      </c>
    </row>
    <row r="26" spans="1:8" ht="12.75" customHeight="1" x14ac:dyDescent="0.2">
      <c r="A26" s="56" t="s">
        <v>32</v>
      </c>
      <c r="B26" s="57">
        <f t="shared" si="1"/>
        <v>420</v>
      </c>
      <c r="C26" s="57">
        <v>59</v>
      </c>
      <c r="D26" s="57">
        <v>79</v>
      </c>
      <c r="E26" s="57">
        <v>86</v>
      </c>
      <c r="F26" s="57">
        <v>62</v>
      </c>
      <c r="G26" s="57">
        <v>70</v>
      </c>
      <c r="H26" s="57">
        <v>64</v>
      </c>
    </row>
    <row r="27" spans="1:8" ht="12.75" customHeight="1" x14ac:dyDescent="0.2">
      <c r="A27" s="56" t="s">
        <v>33</v>
      </c>
      <c r="B27" s="57">
        <f t="shared" si="1"/>
        <v>646</v>
      </c>
      <c r="C27" s="57">
        <v>100</v>
      </c>
      <c r="D27" s="57">
        <v>111</v>
      </c>
      <c r="E27" s="57">
        <v>117</v>
      </c>
      <c r="F27" s="57">
        <v>107</v>
      </c>
      <c r="G27" s="57">
        <v>106</v>
      </c>
      <c r="H27" s="57">
        <v>105</v>
      </c>
    </row>
    <row r="28" spans="1:8" ht="12.75" customHeight="1" x14ac:dyDescent="0.2">
      <c r="A28" s="56" t="s">
        <v>34</v>
      </c>
      <c r="B28" s="57">
        <f t="shared" si="1"/>
        <v>652</v>
      </c>
      <c r="C28" s="57">
        <v>110</v>
      </c>
      <c r="D28" s="57">
        <v>106</v>
      </c>
      <c r="E28" s="57">
        <v>109</v>
      </c>
      <c r="F28" s="57">
        <v>115</v>
      </c>
      <c r="G28" s="57">
        <v>104</v>
      </c>
      <c r="H28" s="57">
        <v>108</v>
      </c>
    </row>
    <row r="29" spans="1:8" ht="12.75" customHeight="1" x14ac:dyDescent="0.2">
      <c r="A29" s="56" t="s">
        <v>35</v>
      </c>
      <c r="B29" s="57">
        <f t="shared" si="1"/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</row>
    <row r="30" spans="1:8" ht="12.75" customHeight="1" x14ac:dyDescent="0.2">
      <c r="A30" s="56" t="s">
        <v>36</v>
      </c>
      <c r="B30" s="57">
        <f t="shared" si="1"/>
        <v>148</v>
      </c>
      <c r="C30" s="57">
        <v>0</v>
      </c>
      <c r="D30" s="57">
        <v>0</v>
      </c>
      <c r="E30" s="57">
        <v>0</v>
      </c>
      <c r="F30" s="57">
        <v>0</v>
      </c>
      <c r="G30" s="57">
        <v>75</v>
      </c>
      <c r="H30" s="57">
        <v>73</v>
      </c>
    </row>
    <row r="31" spans="1:8" ht="12.75" customHeight="1" x14ac:dyDescent="0.2">
      <c r="A31" s="56" t="s">
        <v>37</v>
      </c>
      <c r="B31" s="57">
        <f t="shared" si="1"/>
        <v>480</v>
      </c>
      <c r="C31" s="57">
        <v>87</v>
      </c>
      <c r="D31" s="57">
        <v>83</v>
      </c>
      <c r="E31" s="57">
        <v>85</v>
      </c>
      <c r="F31" s="57">
        <v>81</v>
      </c>
      <c r="G31" s="57">
        <v>72</v>
      </c>
      <c r="H31" s="57">
        <v>72</v>
      </c>
    </row>
    <row r="32" spans="1:8" ht="17.100000000000001" customHeight="1" x14ac:dyDescent="0.2">
      <c r="A32" s="59" t="s">
        <v>38</v>
      </c>
      <c r="B32" s="57">
        <f t="shared" ref="B32:H32" si="2">SUM(B14:B31)</f>
        <v>5405</v>
      </c>
      <c r="C32" s="57">
        <f t="shared" si="2"/>
        <v>804</v>
      </c>
      <c r="D32" s="57">
        <f t="shared" si="2"/>
        <v>845</v>
      </c>
      <c r="E32" s="57">
        <f t="shared" si="2"/>
        <v>866</v>
      </c>
      <c r="F32" s="57">
        <f t="shared" si="2"/>
        <v>954</v>
      </c>
      <c r="G32" s="57">
        <f t="shared" si="2"/>
        <v>969</v>
      </c>
      <c r="H32" s="57">
        <f t="shared" si="2"/>
        <v>967</v>
      </c>
    </row>
    <row r="33" spans="1:9" ht="17.100000000000001" customHeight="1" x14ac:dyDescent="0.2">
      <c r="A33" s="59" t="s">
        <v>39</v>
      </c>
      <c r="B33" s="61">
        <f t="shared" ref="B33:H33" si="3">+B13+B32</f>
        <v>7437</v>
      </c>
      <c r="C33" s="61">
        <f t="shared" si="3"/>
        <v>1074</v>
      </c>
      <c r="D33" s="61">
        <f t="shared" si="3"/>
        <v>1121</v>
      </c>
      <c r="E33" s="61">
        <f t="shared" si="3"/>
        <v>1209</v>
      </c>
      <c r="F33" s="61">
        <f t="shared" si="3"/>
        <v>1319</v>
      </c>
      <c r="G33" s="61">
        <f t="shared" si="3"/>
        <v>1372</v>
      </c>
      <c r="H33" s="61">
        <f t="shared" si="3"/>
        <v>1342</v>
      </c>
      <c r="I33" s="38"/>
    </row>
    <row r="34" spans="1:9" ht="9.75" customHeight="1" x14ac:dyDescent="0.2">
      <c r="A34" s="63" t="s">
        <v>67</v>
      </c>
      <c r="B34" s="27"/>
      <c r="C34" s="27"/>
      <c r="D34" s="27"/>
      <c r="E34" s="27"/>
      <c r="F34" s="27"/>
      <c r="G34" s="27"/>
      <c r="H34" s="27"/>
    </row>
    <row r="35" spans="1:9" ht="12.75" customHeight="1" x14ac:dyDescent="0.2">
      <c r="A35" s="68" t="s">
        <v>88</v>
      </c>
      <c r="B35" s="27"/>
      <c r="C35" s="27"/>
      <c r="D35" s="27"/>
      <c r="E35" s="27"/>
      <c r="F35" s="27"/>
      <c r="G35" s="27"/>
      <c r="H35" s="27"/>
    </row>
    <row r="36" spans="1:9" ht="4.5" customHeight="1" x14ac:dyDescent="0.2">
      <c r="A36" s="68"/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0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6" ht="10.199999999999999" x14ac:dyDescent="0.2"/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selection activeCell="D39" sqref="D39"/>
    </sheetView>
  </sheetViews>
  <sheetFormatPr baseColWidth="10" defaultColWidth="9.85546875" defaultRowHeight="12.75" customHeight="1" x14ac:dyDescent="0.2"/>
  <cols>
    <col min="1" max="1" width="22" style="25" customWidth="1"/>
    <col min="2" max="8" width="12.8554687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67" t="s">
        <v>84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81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f>SUM(C8:H8)</f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</row>
    <row r="9" spans="1:8" ht="12.75" customHeight="1" x14ac:dyDescent="0.2">
      <c r="A9" s="56" t="s">
        <v>72</v>
      </c>
      <c r="B9" s="57">
        <f>SUM(C9:H9)</f>
        <v>388</v>
      </c>
      <c r="C9" s="57">
        <v>52</v>
      </c>
      <c r="D9" s="57">
        <v>54</v>
      </c>
      <c r="E9" s="57">
        <v>55</v>
      </c>
      <c r="F9" s="57">
        <v>80</v>
      </c>
      <c r="G9" s="57">
        <v>72</v>
      </c>
      <c r="H9" s="57">
        <v>75</v>
      </c>
    </row>
    <row r="10" spans="1:8" ht="12.75" customHeight="1" x14ac:dyDescent="0.2">
      <c r="A10" s="56" t="s">
        <v>16</v>
      </c>
      <c r="B10" s="57">
        <f>SUM(C10:H10)</f>
        <v>561</v>
      </c>
      <c r="C10" s="57">
        <v>101</v>
      </c>
      <c r="D10" s="57">
        <v>87</v>
      </c>
      <c r="E10" s="57">
        <v>109</v>
      </c>
      <c r="F10" s="57">
        <v>90</v>
      </c>
      <c r="G10" s="57">
        <v>89</v>
      </c>
      <c r="H10" s="57">
        <v>85</v>
      </c>
    </row>
    <row r="11" spans="1:8" ht="12.75" customHeight="1" x14ac:dyDescent="0.2">
      <c r="A11" s="56" t="s">
        <v>17</v>
      </c>
      <c r="B11" s="57">
        <f>SUM(C11:H11)</f>
        <v>304</v>
      </c>
      <c r="C11" s="57">
        <v>0</v>
      </c>
      <c r="D11" s="57">
        <v>0</v>
      </c>
      <c r="E11" s="57">
        <v>77</v>
      </c>
      <c r="F11" s="57">
        <v>80</v>
      </c>
      <c r="G11" s="57">
        <v>76</v>
      </c>
      <c r="H11" s="57">
        <v>71</v>
      </c>
    </row>
    <row r="12" spans="1:8" ht="12.75" customHeight="1" x14ac:dyDescent="0.2">
      <c r="A12" s="56" t="s">
        <v>18</v>
      </c>
      <c r="B12" s="57">
        <f>SUM(C12:H12)</f>
        <v>715</v>
      </c>
      <c r="C12" s="57">
        <v>128</v>
      </c>
      <c r="D12" s="57">
        <v>116</v>
      </c>
      <c r="E12" s="57">
        <v>105</v>
      </c>
      <c r="F12" s="57">
        <v>97</v>
      </c>
      <c r="G12" s="57">
        <v>123</v>
      </c>
      <c r="H12" s="57">
        <v>146</v>
      </c>
    </row>
    <row r="13" spans="1:8" ht="17.100000000000001" customHeight="1" x14ac:dyDescent="0.2">
      <c r="A13" s="59" t="s">
        <v>19</v>
      </c>
      <c r="B13" s="57">
        <f t="shared" ref="B13:H13" si="0">SUM(B8:B12)</f>
        <v>1968</v>
      </c>
      <c r="C13" s="57">
        <f t="shared" si="0"/>
        <v>281</v>
      </c>
      <c r="D13" s="57">
        <f t="shared" si="0"/>
        <v>257</v>
      </c>
      <c r="E13" s="57">
        <f t="shared" si="0"/>
        <v>346</v>
      </c>
      <c r="F13" s="57">
        <f t="shared" si="0"/>
        <v>347</v>
      </c>
      <c r="G13" s="57">
        <f t="shared" si="0"/>
        <v>360</v>
      </c>
      <c r="H13" s="57">
        <f t="shared" si="0"/>
        <v>377</v>
      </c>
    </row>
    <row r="14" spans="1:8" ht="12.75" customHeight="1" x14ac:dyDescent="0.2">
      <c r="A14" s="56" t="s">
        <v>20</v>
      </c>
      <c r="B14" s="57">
        <f t="shared" ref="B14:B31" si="1">SUM(C14:H14)</f>
        <v>952</v>
      </c>
      <c r="C14" s="57">
        <v>171</v>
      </c>
      <c r="D14" s="57">
        <v>141</v>
      </c>
      <c r="E14" s="57">
        <v>154</v>
      </c>
      <c r="F14" s="57">
        <v>155</v>
      </c>
      <c r="G14" s="57">
        <v>161</v>
      </c>
      <c r="H14" s="57">
        <v>170</v>
      </c>
    </row>
    <row r="15" spans="1:8" ht="12.75" customHeight="1" x14ac:dyDescent="0.2">
      <c r="A15" s="56" t="s">
        <v>21</v>
      </c>
      <c r="B15" s="57">
        <f t="shared" si="1"/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</row>
    <row r="16" spans="1:8" ht="12.75" customHeight="1" x14ac:dyDescent="0.2">
      <c r="A16" s="56" t="s">
        <v>22</v>
      </c>
      <c r="B16" s="57">
        <f t="shared" si="1"/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23</v>
      </c>
      <c r="B17" s="57">
        <f t="shared" si="1"/>
        <v>505</v>
      </c>
      <c r="C17" s="57">
        <v>92</v>
      </c>
      <c r="D17" s="57">
        <v>88</v>
      </c>
      <c r="E17" s="57">
        <v>79</v>
      </c>
      <c r="F17" s="57">
        <v>80</v>
      </c>
      <c r="G17" s="57">
        <v>78</v>
      </c>
      <c r="H17" s="57">
        <v>88</v>
      </c>
    </row>
    <row r="18" spans="1:8" ht="12.75" customHeight="1" x14ac:dyDescent="0.2">
      <c r="A18" s="56" t="s">
        <v>24</v>
      </c>
      <c r="B18" s="57">
        <f t="shared" si="1"/>
        <v>367</v>
      </c>
      <c r="C18" s="57">
        <v>57</v>
      </c>
      <c r="D18" s="57">
        <v>56</v>
      </c>
      <c r="E18" s="57">
        <v>76</v>
      </c>
      <c r="F18" s="57">
        <v>61</v>
      </c>
      <c r="G18" s="57">
        <v>56</v>
      </c>
      <c r="H18" s="57">
        <v>61</v>
      </c>
    </row>
    <row r="19" spans="1:8" ht="12.75" customHeight="1" x14ac:dyDescent="0.2">
      <c r="A19" s="56" t="s">
        <v>25</v>
      </c>
      <c r="B19" s="57">
        <f t="shared" si="1"/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</row>
    <row r="20" spans="1:8" ht="12.75" customHeight="1" x14ac:dyDescent="0.2">
      <c r="A20" s="56" t="s">
        <v>26</v>
      </c>
      <c r="B20" s="57">
        <f t="shared" si="1"/>
        <v>222</v>
      </c>
      <c r="C20" s="57">
        <v>0</v>
      </c>
      <c r="D20" s="57">
        <v>0</v>
      </c>
      <c r="E20" s="57">
        <v>0</v>
      </c>
      <c r="F20" s="57">
        <v>71</v>
      </c>
      <c r="G20" s="57">
        <v>71</v>
      </c>
      <c r="H20" s="57">
        <v>80</v>
      </c>
    </row>
    <row r="21" spans="1:8" ht="12.75" customHeight="1" x14ac:dyDescent="0.2">
      <c r="A21" s="56" t="s">
        <v>27</v>
      </c>
      <c r="B21" s="57">
        <f t="shared" si="1"/>
        <v>819</v>
      </c>
      <c r="C21" s="57">
        <v>72</v>
      </c>
      <c r="D21" s="57">
        <f>85+92</f>
        <v>177</v>
      </c>
      <c r="E21" s="57">
        <f>77+70</f>
        <v>147</v>
      </c>
      <c r="F21" s="57">
        <f>61+54</f>
        <v>115</v>
      </c>
      <c r="G21" s="57">
        <f>74+79</f>
        <v>153</v>
      </c>
      <c r="H21" s="57">
        <f>85+70</f>
        <v>155</v>
      </c>
    </row>
    <row r="22" spans="1:8" ht="12.75" customHeight="1" x14ac:dyDescent="0.2">
      <c r="A22" s="56" t="s">
        <v>28</v>
      </c>
      <c r="B22" s="57">
        <f t="shared" si="1"/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</row>
    <row r="23" spans="1:8" ht="12.75" customHeight="1" x14ac:dyDescent="0.2">
      <c r="A23" s="56" t="s">
        <v>29</v>
      </c>
      <c r="B23" s="57">
        <f t="shared" si="1"/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30</v>
      </c>
      <c r="B24" s="57">
        <f t="shared" si="1"/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31</v>
      </c>
      <c r="B25" s="57">
        <f t="shared" si="1"/>
        <v>311</v>
      </c>
      <c r="C25" s="57">
        <v>46</v>
      </c>
      <c r="D25" s="57">
        <v>49</v>
      </c>
      <c r="E25" s="57">
        <v>44</v>
      </c>
      <c r="F25" s="57">
        <v>47</v>
      </c>
      <c r="G25" s="57">
        <v>63</v>
      </c>
      <c r="H25" s="57">
        <v>62</v>
      </c>
    </row>
    <row r="26" spans="1:8" ht="12.75" customHeight="1" x14ac:dyDescent="0.2">
      <c r="A26" s="56" t="s">
        <v>32</v>
      </c>
      <c r="B26" s="57">
        <f t="shared" si="1"/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</row>
    <row r="27" spans="1:8" ht="12.75" customHeight="1" x14ac:dyDescent="0.2">
      <c r="A27" s="56" t="s">
        <v>33</v>
      </c>
      <c r="B27" s="57">
        <f t="shared" si="1"/>
        <v>615</v>
      </c>
      <c r="C27" s="57">
        <v>95</v>
      </c>
      <c r="D27" s="57">
        <v>86</v>
      </c>
      <c r="E27" s="57">
        <v>111</v>
      </c>
      <c r="F27" s="57">
        <v>110</v>
      </c>
      <c r="G27" s="57">
        <v>116</v>
      </c>
      <c r="H27" s="57">
        <v>97</v>
      </c>
    </row>
    <row r="28" spans="1:8" ht="12.75" customHeight="1" x14ac:dyDescent="0.2">
      <c r="A28" s="56" t="s">
        <v>34</v>
      </c>
      <c r="B28" s="57">
        <f t="shared" si="1"/>
        <v>661</v>
      </c>
      <c r="C28" s="57">
        <v>109</v>
      </c>
      <c r="D28" s="57">
        <v>112</v>
      </c>
      <c r="E28" s="57">
        <v>104</v>
      </c>
      <c r="F28" s="57">
        <v>107</v>
      </c>
      <c r="G28" s="57">
        <v>121</v>
      </c>
      <c r="H28" s="57">
        <v>108</v>
      </c>
    </row>
    <row r="29" spans="1:8" ht="12.75" customHeight="1" x14ac:dyDescent="0.2">
      <c r="A29" s="56" t="s">
        <v>35</v>
      </c>
      <c r="B29" s="57">
        <f t="shared" si="1"/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</row>
    <row r="30" spans="1:8" ht="12.75" customHeight="1" x14ac:dyDescent="0.2">
      <c r="A30" s="56" t="s">
        <v>36</v>
      </c>
      <c r="B30" s="57">
        <f t="shared" si="1"/>
        <v>287</v>
      </c>
      <c r="C30" s="57">
        <v>0</v>
      </c>
      <c r="D30" s="57">
        <v>0</v>
      </c>
      <c r="E30" s="57">
        <v>66</v>
      </c>
      <c r="F30" s="57">
        <v>73</v>
      </c>
      <c r="G30" s="57">
        <v>69</v>
      </c>
      <c r="H30" s="57">
        <v>79</v>
      </c>
    </row>
    <row r="31" spans="1:8" ht="12.75" customHeight="1" x14ac:dyDescent="0.2">
      <c r="A31" s="56" t="s">
        <v>37</v>
      </c>
      <c r="B31" s="57">
        <f t="shared" si="1"/>
        <v>800</v>
      </c>
      <c r="C31" s="57">
        <v>164</v>
      </c>
      <c r="D31" s="57">
        <v>129</v>
      </c>
      <c r="E31" s="57">
        <v>115</v>
      </c>
      <c r="F31" s="57">
        <v>136</v>
      </c>
      <c r="G31" s="57">
        <v>127</v>
      </c>
      <c r="H31" s="57">
        <v>129</v>
      </c>
    </row>
    <row r="32" spans="1:8" ht="17.100000000000001" customHeight="1" x14ac:dyDescent="0.2">
      <c r="A32" s="59" t="s">
        <v>38</v>
      </c>
      <c r="B32" s="57">
        <f t="shared" ref="B32:H32" si="2">SUM(B14:B31)</f>
        <v>5539</v>
      </c>
      <c r="C32" s="57">
        <f t="shared" si="2"/>
        <v>806</v>
      </c>
      <c r="D32" s="57">
        <f t="shared" si="2"/>
        <v>838</v>
      </c>
      <c r="E32" s="57">
        <f t="shared" si="2"/>
        <v>896</v>
      </c>
      <c r="F32" s="57">
        <f t="shared" si="2"/>
        <v>955</v>
      </c>
      <c r="G32" s="57">
        <f t="shared" si="2"/>
        <v>1015</v>
      </c>
      <c r="H32" s="57">
        <f t="shared" si="2"/>
        <v>1029</v>
      </c>
    </row>
    <row r="33" spans="1:9" ht="17.100000000000001" customHeight="1" x14ac:dyDescent="0.2">
      <c r="A33" s="59" t="s">
        <v>39</v>
      </c>
      <c r="B33" s="61">
        <f t="shared" ref="B33:H33" si="3">+B13+B32</f>
        <v>7507</v>
      </c>
      <c r="C33" s="61">
        <f t="shared" si="3"/>
        <v>1087</v>
      </c>
      <c r="D33" s="61">
        <f t="shared" si="3"/>
        <v>1095</v>
      </c>
      <c r="E33" s="61">
        <f t="shared" si="3"/>
        <v>1242</v>
      </c>
      <c r="F33" s="61">
        <f t="shared" si="3"/>
        <v>1302</v>
      </c>
      <c r="G33" s="61">
        <f t="shared" si="3"/>
        <v>1375</v>
      </c>
      <c r="H33" s="61">
        <f t="shared" si="3"/>
        <v>1406</v>
      </c>
      <c r="I33" s="38"/>
    </row>
    <row r="34" spans="1:9" ht="9.75" customHeight="1" x14ac:dyDescent="0.2">
      <c r="A34" s="63" t="s">
        <v>67</v>
      </c>
      <c r="B34" s="27"/>
      <c r="C34" s="27"/>
      <c r="D34" s="27"/>
      <c r="E34" s="27"/>
      <c r="F34" s="27"/>
      <c r="G34" s="27"/>
      <c r="H34" s="27"/>
    </row>
    <row r="35" spans="1:9" ht="12.75" customHeight="1" x14ac:dyDescent="0.2">
      <c r="A35" s="68" t="s">
        <v>82</v>
      </c>
      <c r="B35" s="27"/>
      <c r="C35" s="27"/>
      <c r="D35" s="27"/>
      <c r="E35" s="27"/>
      <c r="F35" s="27"/>
      <c r="G35" s="27"/>
      <c r="H35" s="27"/>
    </row>
    <row r="36" spans="1:9" ht="4.5" customHeight="1" x14ac:dyDescent="0.2">
      <c r="A36" s="68"/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0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6" ht="10.199999999999999" x14ac:dyDescent="0.2"/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selection activeCell="E38" sqref="E38"/>
    </sheetView>
  </sheetViews>
  <sheetFormatPr baseColWidth="10" defaultColWidth="9.85546875" defaultRowHeight="12.75" customHeight="1" x14ac:dyDescent="0.2"/>
  <cols>
    <col min="1" max="1" width="22" style="25" customWidth="1"/>
    <col min="2" max="8" width="12.85546875" style="25" customWidth="1"/>
    <col min="9" max="16384" width="9.85546875" style="25"/>
  </cols>
  <sheetData>
    <row r="1" spans="1:8" ht="12.75" customHeight="1" x14ac:dyDescent="0.25">
      <c r="A1" s="4" t="s">
        <v>68</v>
      </c>
      <c r="B1" s="24"/>
      <c r="C1" s="24"/>
      <c r="D1" s="24"/>
      <c r="E1" s="24"/>
      <c r="F1" s="24"/>
      <c r="G1" s="24"/>
      <c r="H1" s="24"/>
    </row>
    <row r="3" spans="1:8" s="27" customFormat="1" ht="26.25" customHeight="1" x14ac:dyDescent="0.2">
      <c r="A3" s="67" t="s">
        <v>85</v>
      </c>
      <c r="B3" s="48"/>
      <c r="C3" s="48"/>
      <c r="D3" s="48"/>
      <c r="E3" s="48"/>
      <c r="F3" s="48"/>
      <c r="G3" s="48"/>
      <c r="H3" s="48"/>
    </row>
    <row r="4" spans="1:8" s="27" customFormat="1" ht="12.75" customHeight="1" x14ac:dyDescent="0.2">
      <c r="A4" s="49"/>
      <c r="B4" s="50"/>
      <c r="C4" s="50"/>
      <c r="D4" s="50"/>
      <c r="E4" s="50"/>
      <c r="F4" s="50"/>
      <c r="G4" s="50"/>
      <c r="H4" s="50"/>
    </row>
    <row r="5" spans="1:8" s="27" customFormat="1" ht="12.75" customHeight="1" thickBot="1" x14ac:dyDescent="0.25">
      <c r="A5" s="71" t="s">
        <v>4</v>
      </c>
      <c r="B5" s="73" t="s">
        <v>81</v>
      </c>
      <c r="C5" s="51" t="s">
        <v>6</v>
      </c>
      <c r="D5" s="51"/>
      <c r="E5" s="51"/>
      <c r="F5" s="51"/>
      <c r="G5" s="51"/>
      <c r="H5" s="52"/>
    </row>
    <row r="6" spans="1:8" s="27" customFormat="1" ht="13.5" customHeight="1" thickBot="1" x14ac:dyDescent="0.25">
      <c r="A6" s="72"/>
      <c r="B6" s="74"/>
      <c r="C6" s="65">
        <v>5</v>
      </c>
      <c r="D6" s="65">
        <v>6</v>
      </c>
      <c r="E6" s="65">
        <v>7</v>
      </c>
      <c r="F6" s="65">
        <v>8</v>
      </c>
      <c r="G6" s="65">
        <v>9</v>
      </c>
      <c r="H6" s="66">
        <v>10</v>
      </c>
    </row>
    <row r="7" spans="1:8" s="27" customFormat="1" ht="12.75" customHeight="1" x14ac:dyDescent="0.2">
      <c r="A7" s="55"/>
      <c r="B7" s="50"/>
      <c r="C7" s="50"/>
      <c r="D7" s="50"/>
      <c r="E7" s="50"/>
      <c r="F7" s="50"/>
      <c r="G7" s="50"/>
      <c r="H7" s="50"/>
    </row>
    <row r="8" spans="1:8" ht="12.75" customHeight="1" x14ac:dyDescent="0.2">
      <c r="A8" s="56" t="s">
        <v>15</v>
      </c>
      <c r="B8" s="57">
        <f>SUM(C8:H8)</f>
        <v>0</v>
      </c>
      <c r="C8" s="57"/>
      <c r="D8" s="57"/>
      <c r="E8" s="57"/>
      <c r="F8" s="57"/>
      <c r="G8" s="57"/>
      <c r="H8" s="57"/>
    </row>
    <row r="9" spans="1:8" ht="12.75" customHeight="1" x14ac:dyDescent="0.2">
      <c r="A9" s="56" t="s">
        <v>72</v>
      </c>
      <c r="B9" s="57">
        <f>SUM(C9:H9)</f>
        <v>399</v>
      </c>
      <c r="C9" s="57">
        <v>57</v>
      </c>
      <c r="D9" s="57">
        <v>59</v>
      </c>
      <c r="E9" s="57">
        <v>56</v>
      </c>
      <c r="F9" s="57">
        <v>71</v>
      </c>
      <c r="G9" s="57">
        <v>83</v>
      </c>
      <c r="H9" s="57">
        <v>73</v>
      </c>
    </row>
    <row r="10" spans="1:8" ht="12.75" customHeight="1" x14ac:dyDescent="0.2">
      <c r="A10" s="56" t="s">
        <v>16</v>
      </c>
      <c r="B10" s="57">
        <f>SUM(C10:H10)</f>
        <v>607</v>
      </c>
      <c r="C10" s="57">
        <v>84</v>
      </c>
      <c r="D10" s="57">
        <v>107</v>
      </c>
      <c r="E10" s="57">
        <v>103</v>
      </c>
      <c r="F10" s="57">
        <v>111</v>
      </c>
      <c r="G10" s="57">
        <v>105</v>
      </c>
      <c r="H10" s="57">
        <v>97</v>
      </c>
    </row>
    <row r="11" spans="1:8" ht="12.75" customHeight="1" x14ac:dyDescent="0.2">
      <c r="A11" s="56" t="s">
        <v>17</v>
      </c>
      <c r="B11" s="57">
        <f>SUM(C11:H11)</f>
        <v>226</v>
      </c>
      <c r="C11" s="57">
        <v>0</v>
      </c>
      <c r="D11" s="57">
        <v>0</v>
      </c>
      <c r="E11" s="57">
        <v>0</v>
      </c>
      <c r="F11" s="57">
        <v>73</v>
      </c>
      <c r="G11" s="57">
        <v>85</v>
      </c>
      <c r="H11" s="57">
        <v>68</v>
      </c>
    </row>
    <row r="12" spans="1:8" ht="12.75" customHeight="1" x14ac:dyDescent="0.2">
      <c r="A12" s="56" t="s">
        <v>18</v>
      </c>
      <c r="B12" s="57">
        <f>SUM(C12:H12)</f>
        <v>718</v>
      </c>
      <c r="C12" s="57">
        <v>113</v>
      </c>
      <c r="D12" s="57">
        <v>143</v>
      </c>
      <c r="E12" s="57">
        <v>129</v>
      </c>
      <c r="F12" s="57">
        <v>115</v>
      </c>
      <c r="G12" s="57">
        <v>103</v>
      </c>
      <c r="H12" s="57">
        <v>115</v>
      </c>
    </row>
    <row r="13" spans="1:8" ht="17.100000000000001" customHeight="1" x14ac:dyDescent="0.2">
      <c r="A13" s="59" t="s">
        <v>19</v>
      </c>
      <c r="B13" s="57">
        <f t="shared" ref="B13:H13" si="0">SUM(B8:B12)</f>
        <v>1950</v>
      </c>
      <c r="C13" s="57">
        <f t="shared" si="0"/>
        <v>254</v>
      </c>
      <c r="D13" s="57">
        <f t="shared" si="0"/>
        <v>309</v>
      </c>
      <c r="E13" s="57">
        <f t="shared" si="0"/>
        <v>288</v>
      </c>
      <c r="F13" s="57">
        <f t="shared" si="0"/>
        <v>370</v>
      </c>
      <c r="G13" s="57">
        <f t="shared" si="0"/>
        <v>376</v>
      </c>
      <c r="H13" s="57">
        <f t="shared" si="0"/>
        <v>353</v>
      </c>
    </row>
    <row r="14" spans="1:8" ht="12.75" customHeight="1" x14ac:dyDescent="0.2">
      <c r="A14" s="56" t="s">
        <v>20</v>
      </c>
      <c r="B14" s="57">
        <f t="shared" ref="B14:B31" si="1">SUM(C14:H14)</f>
        <v>953</v>
      </c>
      <c r="C14" s="57">
        <v>168</v>
      </c>
      <c r="D14" s="57">
        <v>169</v>
      </c>
      <c r="E14" s="57">
        <v>158</v>
      </c>
      <c r="F14" s="57">
        <v>156</v>
      </c>
      <c r="G14" s="57">
        <v>153</v>
      </c>
      <c r="H14" s="57">
        <v>149</v>
      </c>
    </row>
    <row r="15" spans="1:8" ht="12.75" customHeight="1" x14ac:dyDescent="0.2">
      <c r="A15" s="56" t="s">
        <v>21</v>
      </c>
      <c r="B15" s="57">
        <f t="shared" si="1"/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</row>
    <row r="16" spans="1:8" ht="12.75" customHeight="1" x14ac:dyDescent="0.2">
      <c r="A16" s="56" t="s">
        <v>22</v>
      </c>
      <c r="B16" s="57">
        <f t="shared" si="1"/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12.75" customHeight="1" x14ac:dyDescent="0.2">
      <c r="A17" s="56" t="s">
        <v>23</v>
      </c>
      <c r="B17" s="57">
        <f t="shared" si="1"/>
        <v>508</v>
      </c>
      <c r="C17" s="57">
        <v>86</v>
      </c>
      <c r="D17" s="57">
        <v>93</v>
      </c>
      <c r="E17" s="57">
        <v>91</v>
      </c>
      <c r="F17" s="57">
        <v>75</v>
      </c>
      <c r="G17" s="57">
        <v>90</v>
      </c>
      <c r="H17" s="57">
        <v>73</v>
      </c>
    </row>
    <row r="18" spans="1:8" ht="12.75" customHeight="1" x14ac:dyDescent="0.2">
      <c r="A18" s="56" t="s">
        <v>24</v>
      </c>
      <c r="B18" s="57">
        <f t="shared" si="1"/>
        <v>364</v>
      </c>
      <c r="C18" s="57">
        <v>54</v>
      </c>
      <c r="D18" s="57">
        <v>57</v>
      </c>
      <c r="E18" s="57">
        <v>61</v>
      </c>
      <c r="F18" s="57">
        <v>72</v>
      </c>
      <c r="G18" s="57">
        <v>59</v>
      </c>
      <c r="H18" s="57">
        <v>61</v>
      </c>
    </row>
    <row r="19" spans="1:8" ht="12.75" customHeight="1" x14ac:dyDescent="0.2">
      <c r="A19" s="56" t="s">
        <v>25</v>
      </c>
      <c r="B19" s="57">
        <f t="shared" si="1"/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</row>
    <row r="20" spans="1:8" ht="12.75" customHeight="1" x14ac:dyDescent="0.2">
      <c r="A20" s="56" t="s">
        <v>26</v>
      </c>
      <c r="B20" s="57">
        <f t="shared" si="1"/>
        <v>139</v>
      </c>
      <c r="C20" s="57">
        <v>0</v>
      </c>
      <c r="D20" s="57">
        <v>0</v>
      </c>
      <c r="E20" s="57">
        <v>0</v>
      </c>
      <c r="F20" s="57">
        <v>0</v>
      </c>
      <c r="G20" s="57">
        <v>71</v>
      </c>
      <c r="H20" s="57">
        <v>68</v>
      </c>
    </row>
    <row r="21" spans="1:8" ht="12.75" customHeight="1" x14ac:dyDescent="0.2">
      <c r="A21" s="56" t="s">
        <v>27</v>
      </c>
      <c r="B21" s="57">
        <f t="shared" si="1"/>
        <v>797</v>
      </c>
      <c r="C21" s="57">
        <v>92</v>
      </c>
      <c r="D21" s="57">
        <v>82</v>
      </c>
      <c r="E21" s="57">
        <v>193</v>
      </c>
      <c r="F21" s="57">
        <v>161</v>
      </c>
      <c r="G21" s="57">
        <v>121</v>
      </c>
      <c r="H21" s="57">
        <v>148</v>
      </c>
    </row>
    <row r="22" spans="1:8" ht="12.75" customHeight="1" x14ac:dyDescent="0.2">
      <c r="A22" s="56" t="s">
        <v>28</v>
      </c>
      <c r="B22" s="57">
        <f t="shared" si="1"/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</row>
    <row r="23" spans="1:8" ht="12.75" customHeight="1" x14ac:dyDescent="0.2">
      <c r="A23" s="56" t="s">
        <v>29</v>
      </c>
      <c r="B23" s="57">
        <f t="shared" si="1"/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2.75" customHeight="1" x14ac:dyDescent="0.2">
      <c r="A24" s="56" t="s">
        <v>30</v>
      </c>
      <c r="B24" s="57">
        <f t="shared" si="1"/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ht="12.75" customHeight="1" x14ac:dyDescent="0.2">
      <c r="A25" s="56" t="s">
        <v>31</v>
      </c>
      <c r="B25" s="57">
        <f t="shared" si="1"/>
        <v>329</v>
      </c>
      <c r="C25" s="57">
        <v>51</v>
      </c>
      <c r="D25" s="57">
        <v>45</v>
      </c>
      <c r="E25" s="57">
        <v>56</v>
      </c>
      <c r="F25" s="57">
        <v>63</v>
      </c>
      <c r="G25" s="57">
        <v>53</v>
      </c>
      <c r="H25" s="57">
        <v>61</v>
      </c>
    </row>
    <row r="26" spans="1:8" ht="12.75" customHeight="1" x14ac:dyDescent="0.2">
      <c r="A26" s="56" t="s">
        <v>32</v>
      </c>
      <c r="B26" s="57">
        <f t="shared" si="1"/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</row>
    <row r="27" spans="1:8" ht="12.75" customHeight="1" x14ac:dyDescent="0.2">
      <c r="A27" s="56" t="s">
        <v>33</v>
      </c>
      <c r="B27" s="57">
        <f t="shared" si="1"/>
        <v>654</v>
      </c>
      <c r="C27" s="57">
        <v>111</v>
      </c>
      <c r="D27" s="57">
        <v>108</v>
      </c>
      <c r="E27" s="57">
        <v>108</v>
      </c>
      <c r="F27" s="57">
        <v>109</v>
      </c>
      <c r="G27" s="57">
        <v>110</v>
      </c>
      <c r="H27" s="57">
        <v>108</v>
      </c>
    </row>
    <row r="28" spans="1:8" ht="12.75" customHeight="1" x14ac:dyDescent="0.2">
      <c r="A28" s="56" t="s">
        <v>34</v>
      </c>
      <c r="B28" s="57">
        <f t="shared" si="1"/>
        <v>627</v>
      </c>
      <c r="C28" s="57">
        <v>92</v>
      </c>
      <c r="D28" s="57">
        <v>109</v>
      </c>
      <c r="E28" s="57">
        <v>115</v>
      </c>
      <c r="F28" s="57">
        <v>104</v>
      </c>
      <c r="G28" s="57">
        <v>109</v>
      </c>
      <c r="H28" s="57">
        <v>98</v>
      </c>
    </row>
    <row r="29" spans="1:8" ht="12.75" customHeight="1" x14ac:dyDescent="0.2">
      <c r="A29" s="56" t="s">
        <v>35</v>
      </c>
      <c r="B29" s="57">
        <f t="shared" si="1"/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</row>
    <row r="30" spans="1:8" ht="12.75" customHeight="1" x14ac:dyDescent="0.2">
      <c r="A30" s="56" t="s">
        <v>36</v>
      </c>
      <c r="B30" s="57">
        <f t="shared" si="1"/>
        <v>213</v>
      </c>
      <c r="C30" s="57">
        <v>0</v>
      </c>
      <c r="D30" s="57">
        <v>0</v>
      </c>
      <c r="E30" s="57">
        <v>0</v>
      </c>
      <c r="F30" s="57">
        <v>74</v>
      </c>
      <c r="G30" s="57">
        <v>73</v>
      </c>
      <c r="H30" s="57">
        <v>66</v>
      </c>
    </row>
    <row r="31" spans="1:8" ht="12.75" customHeight="1" x14ac:dyDescent="0.2">
      <c r="A31" s="56" t="s">
        <v>37</v>
      </c>
      <c r="B31" s="57">
        <f t="shared" si="1"/>
        <v>850</v>
      </c>
      <c r="C31" s="57">
        <v>143</v>
      </c>
      <c r="D31" s="57">
        <v>170</v>
      </c>
      <c r="E31" s="57">
        <v>140</v>
      </c>
      <c r="F31" s="57">
        <v>143</v>
      </c>
      <c r="G31" s="57">
        <v>131</v>
      </c>
      <c r="H31" s="57">
        <v>123</v>
      </c>
    </row>
    <row r="32" spans="1:8" ht="17.100000000000001" customHeight="1" x14ac:dyDescent="0.2">
      <c r="A32" s="59" t="s">
        <v>38</v>
      </c>
      <c r="B32" s="57">
        <f t="shared" ref="B32:H32" si="2">SUM(B14:B31)</f>
        <v>5434</v>
      </c>
      <c r="C32" s="57">
        <f t="shared" si="2"/>
        <v>797</v>
      </c>
      <c r="D32" s="57">
        <f t="shared" si="2"/>
        <v>833</v>
      </c>
      <c r="E32" s="57">
        <f t="shared" si="2"/>
        <v>922</v>
      </c>
      <c r="F32" s="57">
        <f t="shared" si="2"/>
        <v>957</v>
      </c>
      <c r="G32" s="57">
        <f t="shared" si="2"/>
        <v>970</v>
      </c>
      <c r="H32" s="57">
        <f t="shared" si="2"/>
        <v>955</v>
      </c>
    </row>
    <row r="33" spans="1:9" ht="17.100000000000001" customHeight="1" x14ac:dyDescent="0.2">
      <c r="A33" s="59" t="s">
        <v>39</v>
      </c>
      <c r="B33" s="61">
        <f t="shared" ref="B33:H33" si="3">+B13+B32</f>
        <v>7384</v>
      </c>
      <c r="C33" s="61">
        <f t="shared" si="3"/>
        <v>1051</v>
      </c>
      <c r="D33" s="61">
        <f t="shared" si="3"/>
        <v>1142</v>
      </c>
      <c r="E33" s="61">
        <f t="shared" si="3"/>
        <v>1210</v>
      </c>
      <c r="F33" s="61">
        <f t="shared" si="3"/>
        <v>1327</v>
      </c>
      <c r="G33" s="61">
        <f t="shared" si="3"/>
        <v>1346</v>
      </c>
      <c r="H33" s="61">
        <f t="shared" si="3"/>
        <v>1308</v>
      </c>
      <c r="I33" s="38"/>
    </row>
    <row r="34" spans="1:9" ht="9.75" customHeight="1" x14ac:dyDescent="0.2">
      <c r="A34" s="63" t="s">
        <v>67</v>
      </c>
      <c r="B34" s="27"/>
      <c r="C34" s="27"/>
      <c r="D34" s="27"/>
      <c r="E34" s="27"/>
      <c r="F34" s="27"/>
      <c r="G34" s="27"/>
      <c r="H34" s="27"/>
    </row>
    <row r="35" spans="1:9" ht="12.75" customHeight="1" x14ac:dyDescent="0.2">
      <c r="A35" s="68" t="s">
        <v>82</v>
      </c>
      <c r="B35" s="27"/>
      <c r="C35" s="27"/>
      <c r="D35" s="27"/>
      <c r="E35" s="27"/>
      <c r="F35" s="27"/>
      <c r="G35" s="27"/>
      <c r="H35" s="27"/>
    </row>
    <row r="36" spans="1:9" ht="4.5" customHeight="1" x14ac:dyDescent="0.2">
      <c r="A36" s="68"/>
      <c r="B36" s="27"/>
      <c r="C36" s="27"/>
      <c r="D36" s="27"/>
      <c r="E36" s="27"/>
      <c r="F36" s="27"/>
      <c r="G36" s="27"/>
      <c r="H36" s="27"/>
    </row>
    <row r="37" spans="1:9" ht="12.75" customHeight="1" x14ac:dyDescent="0.2">
      <c r="A37" s="64" t="s">
        <v>65</v>
      </c>
      <c r="B37" s="27"/>
      <c r="C37" s="27"/>
      <c r="D37" s="27"/>
      <c r="E37" s="46"/>
      <c r="F37" s="27"/>
      <c r="G37" s="27"/>
      <c r="H37" s="27"/>
    </row>
    <row r="63" spans="1:20" ht="13.2" x14ac:dyDescent="0.25">
      <c r="A63" s="4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3.2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6" ht="10.199999999999999" x14ac:dyDescent="0.2"/>
  </sheetData>
  <mergeCells count="2">
    <mergeCell ref="A5:A6"/>
    <mergeCell ref="B5:B6"/>
  </mergeCells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24</vt:i4>
      </vt:variant>
    </vt:vector>
  </HeadingPairs>
  <TitlesOfParts>
    <vt:vector size="53" baseType="lpstr">
      <vt:lpstr>Info</vt:lpstr>
      <vt:lpstr>2023</vt:lpstr>
      <vt:lpstr>2022</vt:lpstr>
      <vt:lpstr>2021</vt:lpstr>
      <vt:lpstr>2020</vt:lpstr>
      <vt:lpstr>2019</vt:lpstr>
      <vt:lpstr>2018</vt:lpstr>
      <vt:lpstr>2016</vt:lpstr>
      <vt:lpstr>2017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Schüler an öffentlichen Realschulen in Stuttgart seit 1996 nach Klassenstufen und Stadtbezirken</dc:title>
  <dc:subject>TABELLE</dc:subject>
  <dc:creator>U12A002</dc:creator>
  <dc:description/>
  <cp:lastModifiedBy>Brüssow, Fabian</cp:lastModifiedBy>
  <cp:lastPrinted>2013-03-28T10:00:29Z</cp:lastPrinted>
  <dcterms:created xsi:type="dcterms:W3CDTF">2019-09-20T12:47:12Z</dcterms:created>
  <dcterms:modified xsi:type="dcterms:W3CDTF">2024-09-19T14:02:25Z</dcterms:modified>
</cp:coreProperties>
</file>