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5952" yWindow="-12" windowWidth="6000" windowHeight="6600" tabRatio="425" activeTab="1"/>
  </bookViews>
  <sheets>
    <sheet name="Info" sheetId="6" r:id="rId1"/>
    <sheet name="2023" sheetId="57182" r:id="rId2"/>
    <sheet name="2022" sheetId="57181" r:id="rId3"/>
    <sheet name="2021" sheetId="57180" r:id="rId4"/>
    <sheet name="2020" sheetId="57179" r:id="rId5"/>
    <sheet name="2019" sheetId="57178" r:id="rId6"/>
    <sheet name="2018" sheetId="57177" r:id="rId7"/>
    <sheet name="2017" sheetId="57176" r:id="rId8"/>
    <sheet name="2016" sheetId="57175" r:id="rId9"/>
    <sheet name="2015" sheetId="57174" r:id="rId10"/>
    <sheet name="2014" sheetId="57173" r:id="rId11"/>
    <sheet name="2013" sheetId="57172" r:id="rId12"/>
    <sheet name="2012" sheetId="57171" r:id="rId13"/>
    <sheet name="2011" sheetId="57169" r:id="rId14"/>
    <sheet name="2010" sheetId="57168" r:id="rId15"/>
    <sheet name="2009" sheetId="57167" r:id="rId16"/>
    <sheet name="2008" sheetId="57166" r:id="rId17"/>
    <sheet name="2007" sheetId="57164" r:id="rId18"/>
    <sheet name="2006" sheetId="57160" r:id="rId19"/>
    <sheet name="2005" sheetId="57162" r:id="rId20"/>
    <sheet name="2004" sheetId="2348" r:id="rId21"/>
    <sheet name="2003" sheetId="57156" r:id="rId22"/>
    <sheet name="2002" sheetId="2344" r:id="rId23"/>
    <sheet name="2001" sheetId="521" r:id="rId24"/>
    <sheet name="2000" sheetId="8194" r:id="rId25"/>
    <sheet name="1999" sheetId="2304" r:id="rId26"/>
    <sheet name="1998" sheetId="2818" r:id="rId27"/>
    <sheet name="1997" sheetId="11521" r:id="rId28"/>
    <sheet name="1996" sheetId="95" r:id="rId29"/>
    <sheet name="Tabelle1" sheetId="57170" r:id="rId30"/>
  </sheets>
  <definedNames>
    <definedName name="Farbe" localSheetId="12">'2012'!$A$3:$K$3,'2012'!$A$5:$K$6,'2012'!$A$5:$A$35</definedName>
    <definedName name="Farbe" localSheetId="11">'2013'!$A$3:$J$3,'2013'!$A$5:$J$7,'2013'!$A$5:$A$36</definedName>
    <definedName name="Farbe" localSheetId="10">'2014'!$A$3:$J$3,'2014'!$A$5:$J$7,'2014'!$A$5:$A$35</definedName>
    <definedName name="Farbe" localSheetId="9">'2015'!$A$3:$J$3,'2015'!$A$5:$J$7,'2015'!$A$5:$A$34</definedName>
    <definedName name="Farbe" localSheetId="8">'2016'!$A$3:$J$3,'2016'!$A$5:$J$7,'2016'!$A$5:$A$34</definedName>
    <definedName name="Farbe" localSheetId="7">'2017'!$A$3:$J$3,'2017'!$A$5:$J$7,'2017'!$A$5:$A$34</definedName>
    <definedName name="Farbe" localSheetId="6">'2018'!$A$3:$K$3,'2018'!$A$5:$K$7,'2018'!$A$5:$A$34</definedName>
    <definedName name="Farbe" localSheetId="5">'2019'!$A$3:$K$3,'2019'!$A$5:$K$7,'2019'!$A$5:$A$34</definedName>
    <definedName name="Farbe" localSheetId="4">'2020'!$A$3:$K$3,'2020'!$A$5:$K$7,'2020'!$A$5:$A$34</definedName>
    <definedName name="Farbe" localSheetId="3">'2021'!$A$3:$K$3,'2021'!$A$5:$K$7,'2021'!$A$5:$A$34</definedName>
    <definedName name="Farbe" localSheetId="2">'2022'!$A$3:$K$3,'2022'!$A$5:$K$7,'2022'!$A$5:$A$34</definedName>
    <definedName name="Farbe" localSheetId="1">'2023'!$A$3:$K$3,'2023'!$A$5:$K$7,'2023'!$A$5:$A$34</definedName>
    <definedName name="Jahrbuch2013" localSheetId="11">'2013'!$A$5:$J$40</definedName>
    <definedName name="Jahrbuch2013" localSheetId="10">'2014'!$A$5:$J$39</definedName>
    <definedName name="Jahrbuch2013" localSheetId="9">'2015'!$A$5:$J$38</definedName>
    <definedName name="Jahrbuch2013" localSheetId="8">'2016'!$A$5:$J$39</definedName>
    <definedName name="Jahrbuch2013" localSheetId="7">'2017'!$A$5:$J$39</definedName>
    <definedName name="Jahrbuch2013" localSheetId="6">'2018'!$A$5:$K$39</definedName>
    <definedName name="Jahrbuch2013" localSheetId="5">'2019'!$A$5:$K$39</definedName>
    <definedName name="Jahrbuch2013" localSheetId="4">'2020'!$A$5:$K$39</definedName>
    <definedName name="Jahrbuch2013" localSheetId="3">'2021'!$A$5:$K$39</definedName>
    <definedName name="Jahrbuch2013" localSheetId="2">'2022'!$A$5:$K$39</definedName>
    <definedName name="Jahrbuch2013" localSheetId="1">'2023'!$A$5:$K$39</definedName>
    <definedName name="Jahrbuch2013">'2012'!$A$5:$K$39</definedName>
  </definedNames>
  <calcPr calcId="162913"/>
</workbook>
</file>

<file path=xl/calcChain.xml><?xml version="1.0" encoding="utf-8"?>
<calcChain xmlns="http://schemas.openxmlformats.org/spreadsheetml/2006/main">
  <c r="K33" i="57182" l="1"/>
  <c r="J33" i="57182"/>
  <c r="I33" i="57182"/>
  <c r="H33" i="57182"/>
  <c r="G33" i="57182"/>
  <c r="F33" i="57182"/>
  <c r="E33" i="57182"/>
  <c r="D33" i="57182"/>
  <c r="C33" i="57182"/>
  <c r="K14" i="57182"/>
  <c r="J14" i="57182"/>
  <c r="I14" i="57182"/>
  <c r="H14" i="57182"/>
  <c r="G14" i="57182"/>
  <c r="F14" i="57182"/>
  <c r="E14" i="57182"/>
  <c r="E34" i="57182" s="1"/>
  <c r="D14" i="57182"/>
  <c r="C14" i="57182"/>
  <c r="B14" i="57182"/>
  <c r="H34" i="57182" l="1"/>
  <c r="J34" i="57182"/>
  <c r="I34" i="57182"/>
  <c r="G34" i="57182"/>
  <c r="B33" i="57182"/>
  <c r="B34" i="57182" s="1"/>
  <c r="F34" i="57182"/>
  <c r="C34" i="57182"/>
  <c r="K34" i="57182"/>
  <c r="D34" i="57182"/>
  <c r="K33" i="57181"/>
  <c r="J33" i="57181"/>
  <c r="I33" i="57181"/>
  <c r="H33" i="57181"/>
  <c r="G33" i="57181"/>
  <c r="F33" i="57181"/>
  <c r="E33" i="57181"/>
  <c r="D33" i="57181"/>
  <c r="C33" i="57181"/>
  <c r="K14" i="57181"/>
  <c r="J14" i="57181"/>
  <c r="I14" i="57181"/>
  <c r="H14" i="57181"/>
  <c r="G14" i="57181"/>
  <c r="F14" i="57181"/>
  <c r="E14" i="57181"/>
  <c r="D14" i="57181"/>
  <c r="C14" i="57181"/>
  <c r="B14" i="57181"/>
  <c r="J34" i="57181" l="1"/>
  <c r="I34" i="57181"/>
  <c r="D34" i="57181"/>
  <c r="B33" i="57181"/>
  <c r="B34" i="57181" s="1"/>
  <c r="H34" i="57181"/>
  <c r="E34" i="57181"/>
  <c r="C34" i="57181"/>
  <c r="K34" i="57181"/>
  <c r="F34" i="57181"/>
  <c r="G34" i="57181"/>
  <c r="K33" i="57180"/>
  <c r="J33" i="57180"/>
  <c r="I33" i="57180"/>
  <c r="H33" i="57180"/>
  <c r="G33" i="57180"/>
  <c r="F33" i="57180"/>
  <c r="E33" i="57180"/>
  <c r="D33" i="57180"/>
  <c r="C33" i="57180"/>
  <c r="K14" i="57180"/>
  <c r="J14" i="57180"/>
  <c r="I14" i="57180"/>
  <c r="H14" i="57180"/>
  <c r="G14" i="57180"/>
  <c r="F14" i="57180"/>
  <c r="E14" i="57180"/>
  <c r="D14" i="57180"/>
  <c r="C14" i="57180"/>
  <c r="B14" i="57180"/>
  <c r="E34" i="57180" l="1"/>
  <c r="C34" i="57180"/>
  <c r="K34" i="57180"/>
  <c r="H34" i="57180"/>
  <c r="I34" i="57180"/>
  <c r="J34" i="57180"/>
  <c r="B33" i="57180"/>
  <c r="B34" i="57180" s="1"/>
  <c r="D34" i="57180"/>
  <c r="G34" i="57180"/>
  <c r="F34" i="57180"/>
  <c r="B14" i="57179"/>
  <c r="K33" i="57179"/>
  <c r="J33" i="57179"/>
  <c r="I33" i="57179"/>
  <c r="H33" i="57179"/>
  <c r="G33" i="57179"/>
  <c r="F33" i="57179"/>
  <c r="E33" i="57179"/>
  <c r="D33" i="57179"/>
  <c r="C33" i="57179"/>
  <c r="K14" i="57179"/>
  <c r="J14" i="57179"/>
  <c r="J34" i="57179" s="1"/>
  <c r="I14" i="57179"/>
  <c r="H14" i="57179"/>
  <c r="G14" i="57179"/>
  <c r="F14" i="57179"/>
  <c r="E14" i="57179"/>
  <c r="D14" i="57179"/>
  <c r="C14" i="57179"/>
  <c r="G34" i="57179" l="1"/>
  <c r="H34" i="57179"/>
  <c r="I34" i="57179"/>
  <c r="F34" i="57179"/>
  <c r="C34" i="57179"/>
  <c r="K34" i="57179"/>
  <c r="E34" i="57179"/>
  <c r="D34" i="57179"/>
  <c r="B33" i="57179"/>
  <c r="B34" i="57179" s="1"/>
  <c r="B14" i="57178"/>
  <c r="K33" i="57178"/>
  <c r="J33" i="57178"/>
  <c r="I33" i="57178"/>
  <c r="H33" i="57178"/>
  <c r="G33" i="57178"/>
  <c r="G34" i="57178" s="1"/>
  <c r="F33" i="57178"/>
  <c r="E33" i="57178"/>
  <c r="D33" i="57178"/>
  <c r="C33" i="57178"/>
  <c r="B33" i="57178" s="1"/>
  <c r="B34" i="57178" s="1"/>
  <c r="K14" i="57178"/>
  <c r="J14" i="57178"/>
  <c r="I14" i="57178"/>
  <c r="H14" i="57178"/>
  <c r="G14" i="57178"/>
  <c r="F14" i="57178"/>
  <c r="E14" i="57178"/>
  <c r="D14" i="57178"/>
  <c r="C14" i="57178"/>
  <c r="C34" i="57178" l="1"/>
  <c r="K34" i="57178"/>
  <c r="E34" i="57178"/>
  <c r="I34" i="57178"/>
  <c r="F34" i="57178"/>
  <c r="J34" i="57178"/>
  <c r="D34" i="57178"/>
  <c r="H34" i="57178"/>
  <c r="I33" i="57177"/>
  <c r="I14" i="57177"/>
  <c r="K33" i="57177"/>
  <c r="J33" i="57177"/>
  <c r="H33" i="57177"/>
  <c r="G33" i="57177"/>
  <c r="F33" i="57177"/>
  <c r="E33" i="57177"/>
  <c r="D33" i="57177"/>
  <c r="C33" i="57177"/>
  <c r="B32" i="57177"/>
  <c r="B31" i="57177"/>
  <c r="B29" i="57177"/>
  <c r="B28" i="57177"/>
  <c r="B26" i="57177"/>
  <c r="B25" i="57177"/>
  <c r="B22" i="57177"/>
  <c r="B21" i="57177"/>
  <c r="B19" i="57177"/>
  <c r="B18" i="57177"/>
  <c r="B15" i="57177"/>
  <c r="K14" i="57177"/>
  <c r="J14" i="57177"/>
  <c r="J34" i="57177"/>
  <c r="H14" i="57177"/>
  <c r="G14" i="57177"/>
  <c r="G34" i="57177"/>
  <c r="F14" i="57177"/>
  <c r="F34" i="57177"/>
  <c r="E14" i="57177"/>
  <c r="E34" i="57177"/>
  <c r="D14" i="57177"/>
  <c r="C14" i="57177"/>
  <c r="B13" i="57177"/>
  <c r="B12" i="57177"/>
  <c r="B11" i="57177"/>
  <c r="B10" i="57177"/>
  <c r="B9" i="57177"/>
  <c r="J33" i="57176"/>
  <c r="I33" i="57176"/>
  <c r="F33" i="57176"/>
  <c r="E33" i="57176"/>
  <c r="B32" i="57176"/>
  <c r="B31" i="57176"/>
  <c r="B29" i="57176"/>
  <c r="B28" i="57176"/>
  <c r="B26" i="57176"/>
  <c r="B25" i="57176"/>
  <c r="H33" i="57176"/>
  <c r="G33" i="57176"/>
  <c r="B22" i="57176"/>
  <c r="C33" i="57176"/>
  <c r="B21" i="57176"/>
  <c r="B19" i="57176"/>
  <c r="B18" i="57176"/>
  <c r="B15" i="57176"/>
  <c r="J14" i="57176"/>
  <c r="I14" i="57176"/>
  <c r="H14" i="57176"/>
  <c r="G14" i="57176"/>
  <c r="F14" i="57176"/>
  <c r="E14" i="57176"/>
  <c r="E34" i="57176"/>
  <c r="D14" i="57176"/>
  <c r="C14" i="57176"/>
  <c r="C34" i="57176"/>
  <c r="B13" i="57176"/>
  <c r="B12" i="57176"/>
  <c r="B11" i="57176"/>
  <c r="B10" i="57176"/>
  <c r="B9" i="57176"/>
  <c r="B34" i="57174"/>
  <c r="J22" i="57175"/>
  <c r="I22" i="57175"/>
  <c r="H22" i="57175"/>
  <c r="H33" i="57175"/>
  <c r="G22" i="57175"/>
  <c r="G33" i="57175"/>
  <c r="F22" i="57175"/>
  <c r="E22" i="57175"/>
  <c r="E33" i="57175"/>
  <c r="E34" i="57175"/>
  <c r="D22" i="57175"/>
  <c r="D33" i="57175"/>
  <c r="D34" i="57175"/>
  <c r="C22" i="57175"/>
  <c r="C33" i="57175"/>
  <c r="B32" i="57175"/>
  <c r="B31" i="57175"/>
  <c r="B29" i="57175"/>
  <c r="B28" i="57175"/>
  <c r="B26" i="57175"/>
  <c r="B25" i="57175"/>
  <c r="J33" i="57175"/>
  <c r="I33" i="57175"/>
  <c r="F33" i="57175"/>
  <c r="F34" i="57175"/>
  <c r="B21" i="57175"/>
  <c r="B19" i="57175"/>
  <c r="B18" i="57175"/>
  <c r="B15" i="57175"/>
  <c r="J14" i="57175"/>
  <c r="I14" i="57175"/>
  <c r="H14" i="57175"/>
  <c r="H34" i="57175"/>
  <c r="G14" i="57175"/>
  <c r="G34" i="57175"/>
  <c r="F14" i="57175"/>
  <c r="E14" i="57175"/>
  <c r="D14" i="57175"/>
  <c r="C14" i="57175"/>
  <c r="C34" i="57175"/>
  <c r="B13" i="57175"/>
  <c r="B12" i="57175"/>
  <c r="B11" i="57175"/>
  <c r="B10" i="57175"/>
  <c r="B9" i="57175"/>
  <c r="J22" i="57174"/>
  <c r="I22" i="57174"/>
  <c r="I33" i="57174"/>
  <c r="H22" i="57174"/>
  <c r="H33" i="57174"/>
  <c r="G22" i="57174"/>
  <c r="G33" i="57174"/>
  <c r="F22" i="57174"/>
  <c r="F33" i="57174"/>
  <c r="E22" i="57174"/>
  <c r="D22" i="57174"/>
  <c r="B22" i="57174"/>
  <c r="C22" i="57174"/>
  <c r="J33" i="57174"/>
  <c r="B32" i="57174"/>
  <c r="B31" i="57174"/>
  <c r="B29" i="57174"/>
  <c r="B28" i="57174"/>
  <c r="B26" i="57174"/>
  <c r="B25" i="57174"/>
  <c r="E33" i="57174"/>
  <c r="C33" i="57174"/>
  <c r="B21" i="57174"/>
  <c r="B19" i="57174"/>
  <c r="B18" i="57174"/>
  <c r="B15" i="57174"/>
  <c r="J14" i="57174"/>
  <c r="I14" i="57174"/>
  <c r="H14" i="57174"/>
  <c r="G14" i="57174"/>
  <c r="F14" i="57174"/>
  <c r="F34" i="57174"/>
  <c r="E14" i="57174"/>
  <c r="D14" i="57174"/>
  <c r="C14" i="57174"/>
  <c r="B13" i="57174"/>
  <c r="B12" i="57174"/>
  <c r="B11" i="57174"/>
  <c r="B10" i="57174"/>
  <c r="B9" i="57174"/>
  <c r="B14" i="57174"/>
  <c r="C14" i="57173"/>
  <c r="C35" i="57173"/>
  <c r="D14" i="57173"/>
  <c r="E14" i="57173"/>
  <c r="F14" i="57173"/>
  <c r="F35" i="57173"/>
  <c r="G14" i="57173"/>
  <c r="G35" i="57173"/>
  <c r="H14" i="57173"/>
  <c r="I14" i="57173"/>
  <c r="I35" i="57173"/>
  <c r="J14" i="57173"/>
  <c r="J22" i="57173"/>
  <c r="J33" i="57173"/>
  <c r="J35" i="57173"/>
  <c r="I22" i="57173"/>
  <c r="I33" i="57173"/>
  <c r="H22" i="57173"/>
  <c r="H33" i="57173"/>
  <c r="H35" i="57173"/>
  <c r="G22" i="57173"/>
  <c r="G33" i="57173"/>
  <c r="F22" i="57173"/>
  <c r="E22" i="57173"/>
  <c r="E33" i="57173"/>
  <c r="E35" i="57173"/>
  <c r="D22" i="57173"/>
  <c r="D33" i="57173"/>
  <c r="D35" i="57173"/>
  <c r="C22" i="57173"/>
  <c r="B11" i="57173"/>
  <c r="F33" i="57173"/>
  <c r="C33" i="57173"/>
  <c r="B32" i="57173"/>
  <c r="B31" i="57173"/>
  <c r="B29" i="57173"/>
  <c r="B28" i="57173"/>
  <c r="B26" i="57173"/>
  <c r="B25" i="57173"/>
  <c r="B21" i="57173"/>
  <c r="B19" i="57173"/>
  <c r="B18" i="57173"/>
  <c r="B15" i="57173"/>
  <c r="B13" i="57173"/>
  <c r="B12" i="57173"/>
  <c r="B10" i="57173"/>
  <c r="B14" i="57173"/>
  <c r="B9" i="57173"/>
  <c r="J34" i="57172"/>
  <c r="I34" i="57172"/>
  <c r="H34" i="57172"/>
  <c r="G34" i="57172"/>
  <c r="F34" i="57172"/>
  <c r="E34" i="57172"/>
  <c r="E36" i="57172"/>
  <c r="D34" i="57172"/>
  <c r="C34" i="57172"/>
  <c r="B33" i="57172"/>
  <c r="B32" i="57172"/>
  <c r="B30" i="57172"/>
  <c r="B29" i="57172"/>
  <c r="B27" i="57172"/>
  <c r="B26" i="57172"/>
  <c r="B23" i="57172"/>
  <c r="B22" i="57172"/>
  <c r="B20" i="57172"/>
  <c r="B19" i="57172"/>
  <c r="B16" i="57172"/>
  <c r="J14" i="57172"/>
  <c r="I14" i="57172"/>
  <c r="H14" i="57172"/>
  <c r="G14" i="57172"/>
  <c r="F14" i="57172"/>
  <c r="E14" i="57172"/>
  <c r="D14" i="57172"/>
  <c r="D36" i="57172"/>
  <c r="C14" i="57172"/>
  <c r="C36" i="57172"/>
  <c r="B13" i="57172"/>
  <c r="B12" i="57172"/>
  <c r="B11" i="57172"/>
  <c r="B10" i="57172"/>
  <c r="B9" i="57172"/>
  <c r="K33" i="57171"/>
  <c r="K35" i="57171"/>
  <c r="J33" i="57171"/>
  <c r="H33" i="57171"/>
  <c r="G33" i="57171"/>
  <c r="F33" i="57171"/>
  <c r="F35" i="57171"/>
  <c r="E33" i="57171"/>
  <c r="E35" i="57171"/>
  <c r="D33" i="57171"/>
  <c r="C33" i="57171"/>
  <c r="B33" i="57171"/>
  <c r="K13" i="57171"/>
  <c r="J13" i="57171"/>
  <c r="H13" i="57171"/>
  <c r="H35" i="57171"/>
  <c r="G13" i="57171"/>
  <c r="F13" i="57171"/>
  <c r="E13" i="57171"/>
  <c r="D13" i="57171"/>
  <c r="C13" i="57171"/>
  <c r="B32" i="57171"/>
  <c r="B31" i="57171"/>
  <c r="B29" i="57171"/>
  <c r="B28" i="57171"/>
  <c r="B26" i="57171"/>
  <c r="B25" i="57171"/>
  <c r="C35" i="57171"/>
  <c r="B22" i="57171"/>
  <c r="B21" i="57171"/>
  <c r="B19" i="57171"/>
  <c r="B18" i="57171"/>
  <c r="B15" i="57171"/>
  <c r="J35" i="57171"/>
  <c r="G35" i="57171"/>
  <c r="B12" i="57171"/>
  <c r="B11" i="57171"/>
  <c r="B10" i="57171"/>
  <c r="B9" i="57171"/>
  <c r="B8" i="57171"/>
  <c r="B13" i="57171"/>
  <c r="B35" i="57171"/>
  <c r="K22" i="57169"/>
  <c r="J22" i="57169"/>
  <c r="J33" i="57169"/>
  <c r="H22" i="57169"/>
  <c r="G22" i="57169"/>
  <c r="F22" i="57169"/>
  <c r="E22" i="57169"/>
  <c r="E33" i="57169"/>
  <c r="E35" i="57169"/>
  <c r="D22" i="57169"/>
  <c r="C22" i="57169"/>
  <c r="C33" i="57169"/>
  <c r="B8" i="57169"/>
  <c r="B13" i="57169"/>
  <c r="B9" i="57169"/>
  <c r="B10" i="57169"/>
  <c r="B11" i="57169"/>
  <c r="B12" i="57169"/>
  <c r="C13" i="57169"/>
  <c r="D13" i="57169"/>
  <c r="E13" i="57169"/>
  <c r="F13" i="57169"/>
  <c r="G13" i="57169"/>
  <c r="G35" i="57169"/>
  <c r="H13" i="57169"/>
  <c r="J13" i="57169"/>
  <c r="K13" i="57169"/>
  <c r="K35" i="57169"/>
  <c r="B15" i="57169"/>
  <c r="B18" i="57169"/>
  <c r="B19" i="57169"/>
  <c r="B21" i="57169"/>
  <c r="B25" i="57169"/>
  <c r="B26" i="57169"/>
  <c r="B28" i="57169"/>
  <c r="B29" i="57169"/>
  <c r="B31" i="57169"/>
  <c r="B32" i="57169"/>
  <c r="D33" i="57169"/>
  <c r="F33" i="57169"/>
  <c r="G33" i="57169"/>
  <c r="H33" i="57169"/>
  <c r="K33" i="57169"/>
  <c r="D35" i="57169"/>
  <c r="F35" i="57169"/>
  <c r="H35" i="57169"/>
  <c r="K22" i="57168"/>
  <c r="K33" i="57168"/>
  <c r="J22" i="57168"/>
  <c r="H22" i="57168"/>
  <c r="H33" i="57168"/>
  <c r="G22" i="57168"/>
  <c r="F22" i="57168"/>
  <c r="F33" i="57168"/>
  <c r="F35" i="57168"/>
  <c r="E22" i="57168"/>
  <c r="D22" i="57168"/>
  <c r="B22" i="57168"/>
  <c r="C22" i="57168"/>
  <c r="B8" i="57168"/>
  <c r="B9" i="57168"/>
  <c r="B10" i="57168"/>
  <c r="B13" i="57168"/>
  <c r="B11" i="57168"/>
  <c r="B12" i="57168"/>
  <c r="C13" i="57168"/>
  <c r="D13" i="57168"/>
  <c r="D35" i="57168"/>
  <c r="E13" i="57168"/>
  <c r="F13" i="57168"/>
  <c r="G13" i="57168"/>
  <c r="H13" i="57168"/>
  <c r="H35" i="57168"/>
  <c r="J13" i="57168"/>
  <c r="K13" i="57168"/>
  <c r="B15" i="57168"/>
  <c r="B18" i="57168"/>
  <c r="B19" i="57168"/>
  <c r="B21" i="57168"/>
  <c r="B25" i="57168"/>
  <c r="B26" i="57168"/>
  <c r="B28" i="57168"/>
  <c r="B29" i="57168"/>
  <c r="B31" i="57168"/>
  <c r="B32" i="57168"/>
  <c r="C33" i="57168"/>
  <c r="C35" i="57168"/>
  <c r="D33" i="57168"/>
  <c r="E33" i="57168"/>
  <c r="E35" i="57168"/>
  <c r="G33" i="57168"/>
  <c r="J33" i="57168"/>
  <c r="G35" i="57168"/>
  <c r="K22" i="57167"/>
  <c r="J22" i="57167"/>
  <c r="J33" i="57167"/>
  <c r="J35" i="57167"/>
  <c r="I22" i="57167"/>
  <c r="H22" i="57167"/>
  <c r="H33" i="57167"/>
  <c r="H35" i="57167"/>
  <c r="G22" i="57167"/>
  <c r="F22" i="57167"/>
  <c r="F33" i="57167"/>
  <c r="E22" i="57167"/>
  <c r="D22" i="57167"/>
  <c r="C22" i="57167"/>
  <c r="B22" i="57167"/>
  <c r="B8" i="57167"/>
  <c r="B9" i="57167"/>
  <c r="B10" i="57167"/>
  <c r="B13" i="57167"/>
  <c r="B11" i="57167"/>
  <c r="B12" i="57167"/>
  <c r="C13" i="57167"/>
  <c r="D13" i="57167"/>
  <c r="E13" i="57167"/>
  <c r="E35" i="57167"/>
  <c r="F13" i="57167"/>
  <c r="F35" i="57167"/>
  <c r="G13" i="57167"/>
  <c r="G35" i="57167"/>
  <c r="H13" i="57167"/>
  <c r="I13" i="57167"/>
  <c r="I35" i="57167"/>
  <c r="J13" i="57167"/>
  <c r="K13" i="57167"/>
  <c r="K35" i="57167"/>
  <c r="B15" i="57167"/>
  <c r="B18" i="57167"/>
  <c r="B19" i="57167"/>
  <c r="B21" i="57167"/>
  <c r="B25" i="57167"/>
  <c r="B26" i="57167"/>
  <c r="B28" i="57167"/>
  <c r="B29" i="57167"/>
  <c r="B31" i="57167"/>
  <c r="B32" i="57167"/>
  <c r="E33" i="57167"/>
  <c r="G33" i="57167"/>
  <c r="I33" i="57167"/>
  <c r="K33" i="57167"/>
  <c r="K22" i="57166"/>
  <c r="K33" i="57166"/>
  <c r="K35" i="57166"/>
  <c r="J22" i="57166"/>
  <c r="I22" i="57166"/>
  <c r="I33" i="57166"/>
  <c r="H22" i="57166"/>
  <c r="G22" i="57166"/>
  <c r="G33" i="57166"/>
  <c r="G35" i="57166"/>
  <c r="F22" i="57166"/>
  <c r="E22" i="57166"/>
  <c r="E33" i="57166"/>
  <c r="D22" i="57166"/>
  <c r="C22" i="57166"/>
  <c r="B22" i="57166"/>
  <c r="K13" i="57166"/>
  <c r="J13" i="57166"/>
  <c r="J33" i="57166"/>
  <c r="J35" i="57166"/>
  <c r="I13" i="57166"/>
  <c r="I35" i="57166"/>
  <c r="H13" i="57166"/>
  <c r="H35" i="57166"/>
  <c r="H33" i="57166"/>
  <c r="G13" i="57166"/>
  <c r="F13" i="57166"/>
  <c r="F33" i="57166"/>
  <c r="F35" i="57166"/>
  <c r="E13" i="57166"/>
  <c r="E35" i="57166"/>
  <c r="D13" i="57166"/>
  <c r="D35" i="57166"/>
  <c r="D33" i="57166"/>
  <c r="C13" i="57166"/>
  <c r="B32" i="57166"/>
  <c r="B31" i="57166"/>
  <c r="B29" i="57166"/>
  <c r="B28" i="57166"/>
  <c r="B26" i="57166"/>
  <c r="B25" i="57166"/>
  <c r="B21" i="57166"/>
  <c r="B19" i="57166"/>
  <c r="B18" i="57166"/>
  <c r="B15" i="57166"/>
  <c r="B12" i="57166"/>
  <c r="B11" i="57166"/>
  <c r="B10" i="57166"/>
  <c r="B9" i="57166"/>
  <c r="B8" i="57166"/>
  <c r="B13" i="57166"/>
  <c r="B13" i="57164"/>
  <c r="B35" i="57164"/>
  <c r="B33" i="57164"/>
  <c r="B8" i="57162"/>
  <c r="B13" i="57162"/>
  <c r="B35" i="57162"/>
  <c r="B9" i="57162"/>
  <c r="B10" i="57162"/>
  <c r="B11" i="57162"/>
  <c r="B12" i="57162"/>
  <c r="C13" i="57162"/>
  <c r="C35" i="57162"/>
  <c r="D13" i="57162"/>
  <c r="E13" i="57162"/>
  <c r="F13" i="57162"/>
  <c r="G13" i="57162"/>
  <c r="G35" i="57162"/>
  <c r="H13" i="57162"/>
  <c r="I13" i="57162"/>
  <c r="J13" i="57162"/>
  <c r="K13" i="57162"/>
  <c r="K35" i="57162"/>
  <c r="B15" i="57162"/>
  <c r="B16" i="57162"/>
  <c r="B17" i="57162"/>
  <c r="B18" i="57162"/>
  <c r="B19" i="57162"/>
  <c r="B20" i="57162"/>
  <c r="B21" i="57162"/>
  <c r="C22" i="57162"/>
  <c r="B22" i="57162"/>
  <c r="B33" i="57162"/>
  <c r="D22" i="57162"/>
  <c r="D33" i="57162"/>
  <c r="E22" i="57162"/>
  <c r="F22" i="57162"/>
  <c r="F33" i="57162"/>
  <c r="F35" i="57162"/>
  <c r="G22" i="57162"/>
  <c r="H22" i="57162"/>
  <c r="H33" i="57162"/>
  <c r="I22" i="57162"/>
  <c r="J22" i="57162"/>
  <c r="J33" i="57162"/>
  <c r="J35" i="57162"/>
  <c r="K22" i="57162"/>
  <c r="B23" i="57162"/>
  <c r="B24" i="57162"/>
  <c r="B25" i="57162"/>
  <c r="B26" i="57162"/>
  <c r="B27" i="57162"/>
  <c r="B28" i="57162"/>
  <c r="B29" i="57162"/>
  <c r="B30" i="57162"/>
  <c r="B31" i="57162"/>
  <c r="B32" i="57162"/>
  <c r="C33" i="57162"/>
  <c r="E33" i="57162"/>
  <c r="E35" i="57162"/>
  <c r="G33" i="57162"/>
  <c r="I33" i="57162"/>
  <c r="I35" i="57162"/>
  <c r="K33" i="57162"/>
  <c r="A36" i="57162"/>
  <c r="K33" i="57160"/>
  <c r="J33" i="57160"/>
  <c r="I33" i="57160"/>
  <c r="H33" i="57160"/>
  <c r="G33" i="57160"/>
  <c r="F33" i="57160"/>
  <c r="E33" i="57160"/>
  <c r="D33" i="57160"/>
  <c r="C33" i="57160"/>
  <c r="B33" i="57160"/>
  <c r="K13" i="57160"/>
  <c r="K35" i="57160"/>
  <c r="J13" i="57160"/>
  <c r="J35" i="57160"/>
  <c r="I13" i="57160"/>
  <c r="I35" i="57160"/>
  <c r="H13" i="57160"/>
  <c r="H35" i="57160"/>
  <c r="G13" i="57160"/>
  <c r="G35" i="57160"/>
  <c r="F13" i="57160"/>
  <c r="F35" i="57160"/>
  <c r="E13" i="57160"/>
  <c r="E35" i="57160"/>
  <c r="D13" i="57160"/>
  <c r="D35" i="57160"/>
  <c r="C13" i="57160"/>
  <c r="C35" i="57160"/>
  <c r="B13" i="57160"/>
  <c r="B35" i="57160"/>
  <c r="K34" i="95"/>
  <c r="K14" i="95"/>
  <c r="K36" i="95"/>
  <c r="J34" i="95"/>
  <c r="J14" i="95"/>
  <c r="J36" i="95"/>
  <c r="I34" i="95"/>
  <c r="I36" i="95"/>
  <c r="I14" i="95"/>
  <c r="H34" i="95"/>
  <c r="H36" i="95"/>
  <c r="H14" i="95"/>
  <c r="G34" i="95"/>
  <c r="G14" i="95"/>
  <c r="G36" i="95"/>
  <c r="F34" i="95"/>
  <c r="F14" i="95"/>
  <c r="F36" i="95"/>
  <c r="E34" i="95"/>
  <c r="E36" i="95"/>
  <c r="E14" i="95"/>
  <c r="D34" i="95"/>
  <c r="D36" i="95"/>
  <c r="D14" i="95"/>
  <c r="C34" i="95"/>
  <c r="C14" i="95"/>
  <c r="C36" i="95"/>
  <c r="B16" i="95"/>
  <c r="B19" i="95"/>
  <c r="B34" i="95"/>
  <c r="B36" i="95"/>
  <c r="B20" i="95"/>
  <c r="B22" i="95"/>
  <c r="B23" i="95"/>
  <c r="B26" i="95"/>
  <c r="B27" i="95"/>
  <c r="B29" i="95"/>
  <c r="B30" i="95"/>
  <c r="B32" i="95"/>
  <c r="B33" i="95"/>
  <c r="B9" i="95"/>
  <c r="B14" i="95"/>
  <c r="B10" i="95"/>
  <c r="B11" i="95"/>
  <c r="B12" i="95"/>
  <c r="B13" i="95"/>
  <c r="K14" i="2304"/>
  <c r="K36" i="2304"/>
  <c r="K34" i="2304"/>
  <c r="J14" i="2304"/>
  <c r="J34" i="2304"/>
  <c r="J36" i="2304"/>
  <c r="I14" i="2304"/>
  <c r="I34" i="2304"/>
  <c r="I36" i="2304"/>
  <c r="H14" i="2304"/>
  <c r="H34" i="2304"/>
  <c r="H36" i="2304"/>
  <c r="G14" i="2304"/>
  <c r="G36" i="2304"/>
  <c r="G34" i="2304"/>
  <c r="F14" i="2304"/>
  <c r="F34" i="2304"/>
  <c r="F36" i="2304"/>
  <c r="E14" i="2304"/>
  <c r="E34" i="2304"/>
  <c r="E36" i="2304"/>
  <c r="D14" i="2304"/>
  <c r="D34" i="2304"/>
  <c r="D36" i="2304"/>
  <c r="C14" i="2304"/>
  <c r="C36" i="2304"/>
  <c r="C34" i="2304"/>
  <c r="B13" i="2304"/>
  <c r="B9" i="2304"/>
  <c r="B14" i="2304"/>
  <c r="B10" i="2304"/>
  <c r="B11" i="2304"/>
  <c r="B12" i="2304"/>
  <c r="B20" i="2304"/>
  <c r="B32" i="2304"/>
  <c r="B33" i="2304"/>
  <c r="B23" i="2304"/>
  <c r="B16" i="2304"/>
  <c r="B29" i="2304"/>
  <c r="B27" i="2304"/>
  <c r="B26" i="2304"/>
  <c r="B19" i="2304"/>
  <c r="B22" i="2304"/>
  <c r="B30" i="2304"/>
  <c r="B17" i="2304"/>
  <c r="B34" i="2304"/>
  <c r="B18" i="2304"/>
  <c r="B21" i="2304"/>
  <c r="B24" i="2304"/>
  <c r="B25" i="2304"/>
  <c r="B28" i="2304"/>
  <c r="B31" i="2304"/>
  <c r="K14" i="8194"/>
  <c r="K36" i="8194"/>
  <c r="K34" i="8194"/>
  <c r="J14" i="8194"/>
  <c r="J34" i="8194"/>
  <c r="J36" i="8194"/>
  <c r="I14" i="8194"/>
  <c r="I34" i="8194"/>
  <c r="I36" i="8194"/>
  <c r="H14" i="8194"/>
  <c r="H34" i="8194"/>
  <c r="H36" i="8194"/>
  <c r="G14" i="8194"/>
  <c r="G36" i="8194"/>
  <c r="G34" i="8194"/>
  <c r="F14" i="8194"/>
  <c r="F34" i="8194"/>
  <c r="F36" i="8194"/>
  <c r="E14" i="8194"/>
  <c r="E34" i="8194"/>
  <c r="E36" i="8194"/>
  <c r="D14" i="8194"/>
  <c r="D34" i="8194"/>
  <c r="D36" i="8194"/>
  <c r="C14" i="8194"/>
  <c r="C36" i="8194"/>
  <c r="C34" i="8194"/>
  <c r="B13" i="8194"/>
  <c r="B9" i="8194"/>
  <c r="B14" i="8194"/>
  <c r="B10" i="8194"/>
  <c r="B11" i="8194"/>
  <c r="B12" i="8194"/>
  <c r="B20" i="8194"/>
  <c r="B32" i="8194"/>
  <c r="B33" i="8194"/>
  <c r="B23" i="8194"/>
  <c r="B16" i="8194"/>
  <c r="B29" i="8194"/>
  <c r="B27" i="8194"/>
  <c r="B26" i="8194"/>
  <c r="B19" i="8194"/>
  <c r="B22" i="8194"/>
  <c r="B30" i="8194"/>
  <c r="B17" i="8194"/>
  <c r="B18" i="8194"/>
  <c r="B21" i="8194"/>
  <c r="B24" i="8194"/>
  <c r="B25" i="8194"/>
  <c r="B28" i="8194"/>
  <c r="B31" i="8194"/>
  <c r="B32" i="521"/>
  <c r="B31" i="521"/>
  <c r="K23" i="521"/>
  <c r="J23" i="521"/>
  <c r="J34" i="521"/>
  <c r="J36" i="521"/>
  <c r="I23" i="521"/>
  <c r="H23" i="521"/>
  <c r="H34" i="521"/>
  <c r="G23" i="521"/>
  <c r="F23" i="521"/>
  <c r="F34" i="521"/>
  <c r="F36" i="521"/>
  <c r="E23" i="521"/>
  <c r="D23" i="521"/>
  <c r="D34" i="521"/>
  <c r="C23" i="521"/>
  <c r="K14" i="521"/>
  <c r="K34" i="521"/>
  <c r="K36" i="521"/>
  <c r="J14" i="521"/>
  <c r="I14" i="521"/>
  <c r="I34" i="521"/>
  <c r="I36" i="521"/>
  <c r="H14" i="521"/>
  <c r="H36" i="521"/>
  <c r="G14" i="521"/>
  <c r="G34" i="521"/>
  <c r="G36" i="521"/>
  <c r="F14" i="521"/>
  <c r="E14" i="521"/>
  <c r="E34" i="521"/>
  <c r="E36" i="521"/>
  <c r="D14" i="521"/>
  <c r="D36" i="521"/>
  <c r="C14" i="521"/>
  <c r="B13" i="521"/>
  <c r="B9" i="521"/>
  <c r="B10" i="521"/>
  <c r="B11" i="521"/>
  <c r="B12" i="521"/>
  <c r="B20" i="521"/>
  <c r="B33" i="521"/>
  <c r="B16" i="521"/>
  <c r="B29" i="521"/>
  <c r="B27" i="521"/>
  <c r="B26" i="521"/>
  <c r="B19" i="521"/>
  <c r="B22" i="521"/>
  <c r="B30" i="521"/>
  <c r="B17" i="521"/>
  <c r="B18" i="521"/>
  <c r="B21" i="521"/>
  <c r="B24" i="521"/>
  <c r="B25" i="521"/>
  <c r="B28" i="521"/>
  <c r="K23" i="2344"/>
  <c r="J23" i="2344"/>
  <c r="J34" i="2344"/>
  <c r="I23" i="2344"/>
  <c r="H23" i="2344"/>
  <c r="H34" i="2344"/>
  <c r="G23" i="2344"/>
  <c r="F23" i="2344"/>
  <c r="F34" i="2344"/>
  <c r="F36" i="2344"/>
  <c r="E23" i="2344"/>
  <c r="E34" i="2344"/>
  <c r="D23" i="2344"/>
  <c r="D34" i="2344"/>
  <c r="C23" i="2344"/>
  <c r="B23" i="2344"/>
  <c r="B32" i="2344"/>
  <c r="B31" i="2344"/>
  <c r="K14" i="2344"/>
  <c r="K34" i="2344"/>
  <c r="K36" i="2344"/>
  <c r="J14" i="2344"/>
  <c r="I14" i="2344"/>
  <c r="I34" i="2344"/>
  <c r="I36" i="2344"/>
  <c r="H14" i="2344"/>
  <c r="H36" i="2344"/>
  <c r="G14" i="2344"/>
  <c r="G34" i="2344"/>
  <c r="G36" i="2344"/>
  <c r="F14" i="2344"/>
  <c r="E14" i="2344"/>
  <c r="E36" i="2344"/>
  <c r="D14" i="2344"/>
  <c r="D36" i="2344"/>
  <c r="C14" i="2344"/>
  <c r="C34" i="2344"/>
  <c r="C36" i="2344"/>
  <c r="B13" i="2344"/>
  <c r="B9" i="2344"/>
  <c r="B10" i="2344"/>
  <c r="B11" i="2344"/>
  <c r="B14" i="2344"/>
  <c r="B12" i="2344"/>
  <c r="B20" i="2344"/>
  <c r="B33" i="2344"/>
  <c r="B16" i="2344"/>
  <c r="B29" i="2344"/>
  <c r="B27" i="2344"/>
  <c r="B26" i="2344"/>
  <c r="B19" i="2344"/>
  <c r="B22" i="2344"/>
  <c r="B30" i="2344"/>
  <c r="B17" i="2344"/>
  <c r="B18" i="2344"/>
  <c r="B21" i="2344"/>
  <c r="B24" i="2344"/>
  <c r="B25" i="2344"/>
  <c r="B28" i="2344"/>
  <c r="B32" i="57156"/>
  <c r="B31" i="57156"/>
  <c r="K34" i="57156"/>
  <c r="K36" i="57156"/>
  <c r="J34" i="57156"/>
  <c r="J36" i="57156"/>
  <c r="I34" i="57156"/>
  <c r="I36" i="57156"/>
  <c r="H34" i="57156"/>
  <c r="H36" i="57156"/>
  <c r="G34" i="57156"/>
  <c r="G36" i="57156"/>
  <c r="F34" i="57156"/>
  <c r="F36" i="57156"/>
  <c r="E34" i="57156"/>
  <c r="E36" i="57156"/>
  <c r="D34" i="57156"/>
  <c r="D36" i="57156"/>
  <c r="C34" i="57156"/>
  <c r="C36" i="57156"/>
  <c r="B13" i="57156"/>
  <c r="B9" i="57156"/>
  <c r="B10" i="57156"/>
  <c r="B11" i="57156"/>
  <c r="B12" i="57156"/>
  <c r="B14" i="57156"/>
  <c r="B20" i="57156"/>
  <c r="B33" i="57156"/>
  <c r="B23" i="57156"/>
  <c r="B16" i="57156"/>
  <c r="B34" i="57156"/>
  <c r="B36" i="57156"/>
  <c r="B29" i="57156"/>
  <c r="B27" i="57156"/>
  <c r="B26" i="57156"/>
  <c r="B19" i="57156"/>
  <c r="B22" i="57156"/>
  <c r="B30" i="57156"/>
  <c r="B17" i="57156"/>
  <c r="B18" i="57156"/>
  <c r="B21" i="57156"/>
  <c r="B24" i="57156"/>
  <c r="B25" i="57156"/>
  <c r="B28" i="57156"/>
  <c r="K14" i="2348"/>
  <c r="J14" i="2348"/>
  <c r="I14" i="2348"/>
  <c r="H14" i="2348"/>
  <c r="G14" i="2348"/>
  <c r="F14" i="2348"/>
  <c r="E14" i="2348"/>
  <c r="D14" i="2348"/>
  <c r="C14" i="2348"/>
  <c r="B32" i="2348"/>
  <c r="B31" i="2348"/>
  <c r="K34" i="2348"/>
  <c r="K36" i="2348"/>
  <c r="J34" i="2348"/>
  <c r="J36" i="2348"/>
  <c r="I34" i="2348"/>
  <c r="I36" i="2348"/>
  <c r="H34" i="2348"/>
  <c r="H36" i="2348"/>
  <c r="G34" i="2348"/>
  <c r="G36" i="2348"/>
  <c r="F34" i="2348"/>
  <c r="F36" i="2348"/>
  <c r="E34" i="2348"/>
  <c r="E36" i="2348"/>
  <c r="D34" i="2348"/>
  <c r="D36" i="2348"/>
  <c r="C34" i="2348"/>
  <c r="C36" i="2348"/>
  <c r="B13" i="2348"/>
  <c r="B9" i="2348"/>
  <c r="B10" i="2348"/>
  <c r="B11" i="2348"/>
  <c r="B12" i="2348"/>
  <c r="B20" i="2348"/>
  <c r="B33" i="2348"/>
  <c r="B23" i="2348"/>
  <c r="B16" i="2348"/>
  <c r="B29" i="2348"/>
  <c r="B27" i="2348"/>
  <c r="B26" i="2348"/>
  <c r="B19" i="2348"/>
  <c r="B22" i="2348"/>
  <c r="B30" i="2348"/>
  <c r="B17" i="2348"/>
  <c r="B34" i="2348"/>
  <c r="B18" i="2348"/>
  <c r="B21" i="2348"/>
  <c r="B24" i="2348"/>
  <c r="B25" i="2348"/>
  <c r="B28" i="2348"/>
  <c r="D33" i="57167"/>
  <c r="D35" i="57167"/>
  <c r="C35" i="57169"/>
  <c r="D35" i="57171"/>
  <c r="J35" i="57168"/>
  <c r="B33" i="57168"/>
  <c r="K35" i="57168"/>
  <c r="F36" i="57172"/>
  <c r="J36" i="57172"/>
  <c r="G36" i="57172"/>
  <c r="B22" i="57173"/>
  <c r="J34" i="57174"/>
  <c r="E34" i="57174"/>
  <c r="I34" i="57174"/>
  <c r="H34" i="57174"/>
  <c r="G34" i="57174"/>
  <c r="C34" i="57174"/>
  <c r="B14" i="57175"/>
  <c r="J34" i="57175"/>
  <c r="I34" i="57175"/>
  <c r="J36" i="2344"/>
  <c r="C34" i="521"/>
  <c r="C36" i="521"/>
  <c r="B23" i="521"/>
  <c r="B33" i="57169"/>
  <c r="B35" i="57169"/>
  <c r="B14" i="2348"/>
  <c r="B34" i="521"/>
  <c r="B34" i="8194"/>
  <c r="B36" i="8194"/>
  <c r="H35" i="57162"/>
  <c r="D35" i="57162"/>
  <c r="B36" i="2348"/>
  <c r="B36" i="2304"/>
  <c r="B34" i="2344"/>
  <c r="B36" i="2344"/>
  <c r="B14" i="521"/>
  <c r="B35" i="57168"/>
  <c r="J35" i="57169"/>
  <c r="B33" i="57175"/>
  <c r="B34" i="57175"/>
  <c r="B22" i="57175"/>
  <c r="C33" i="57166"/>
  <c r="C33" i="57167"/>
  <c r="B22" i="57169"/>
  <c r="D33" i="57174"/>
  <c r="B33" i="57166"/>
  <c r="B35" i="57166"/>
  <c r="C35" i="57166"/>
  <c r="D34" i="57174"/>
  <c r="B33" i="57174"/>
  <c r="B33" i="57167"/>
  <c r="B35" i="57167"/>
  <c r="C35" i="57167"/>
  <c r="B36" i="521"/>
  <c r="F34" i="57176"/>
  <c r="J34" i="57176"/>
  <c r="I34" i="57176"/>
  <c r="G34" i="57176"/>
  <c r="B14" i="57176"/>
  <c r="H34" i="57176"/>
  <c r="D33" i="57176"/>
  <c r="D34" i="57176"/>
  <c r="B33" i="57176"/>
  <c r="B34" i="57176"/>
  <c r="K34" i="57177"/>
  <c r="I34" i="57177"/>
  <c r="C34" i="57177"/>
  <c r="D34" i="57177"/>
  <c r="H34" i="57177"/>
  <c r="B33" i="57177"/>
  <c r="B14" i="57177"/>
  <c r="B34" i="57177"/>
  <c r="B33" i="57173"/>
  <c r="B35" i="57173"/>
  <c r="I36" i="57172"/>
  <c r="H36" i="57172"/>
  <c r="B14" i="57172"/>
  <c r="B36" i="57172"/>
  <c r="B34" i="57172"/>
</calcChain>
</file>

<file path=xl/sharedStrings.xml><?xml version="1.0" encoding="utf-8"?>
<sst xmlns="http://schemas.openxmlformats.org/spreadsheetml/2006/main" count="1103" uniqueCount="121">
  <si>
    <t xml:space="preserve">Schüler an öffentlichen Gymnasien in Stuttgart seit 1996 nach </t>
  </si>
  <si>
    <t xml:space="preserve">Klassenstufen und Stadtbezirken </t>
  </si>
  <si>
    <t>Schüler an öffentlichen Gymnasien in Stuttgart am 13. Oktober 1999 nach Klassenstufen</t>
  </si>
  <si>
    <t xml:space="preserve">            und Stadtbezirken</t>
  </si>
  <si>
    <t>Stadtbezirk</t>
  </si>
  <si>
    <t>Schüler</t>
  </si>
  <si>
    <t>Davon in Klassenstufe</t>
  </si>
  <si>
    <t>insgesamt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</si>
  <si>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</si>
  <si>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</si>
  <si>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</si>
  <si>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</si>
  <si>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</si>
  <si>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</si>
  <si>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</si>
  <si>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</si>
  <si>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</si>
  <si>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</si>
  <si>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</si>
  <si>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</si>
  <si>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</si>
  <si>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</si>
  <si>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</si>
  <si>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</si>
  <si>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</si>
  <si>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</si>
  <si>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</si>
  <si>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</si>
  <si>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</si>
  <si>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</si>
  <si>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</si>
  <si>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</si>
  <si>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</si>
  <si>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</si>
  <si>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</si>
  <si>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</si>
  <si>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</si>
  <si>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</si>
  <si>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</si>
  <si>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</si>
  <si>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</si>
  <si>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</si>
  <si>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</si>
  <si>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Schüler an öffentlichen Gymnasien in Stuttgart am 14. Oktober 1998 nach Klassenstufen</t>
  </si>
  <si>
    <t>Schüler an öffentlichen Gymnasien in Stuttgart am 15. Oktober 1997 nach Klassenstufen</t>
  </si>
  <si>
    <t>Schüler an öffentlichen Gymnasien in Stuttgart am 9. Oktober 1996 nach Klassenstufen</t>
  </si>
  <si>
    <t>Schüler an öffentlichen Gymnasien in Stuttgart am 11. Oktober 2000 nach Klassenstufen</t>
  </si>
  <si>
    <t>Tabelle Nr. 2435</t>
  </si>
  <si>
    <t>Schüler an öffentlichen Gymnasien in Stuttgart 2001 nach Klassenstufen</t>
  </si>
  <si>
    <t>Schüler an öffentlichen Gymnasien in Stuttgart 2002 nach Klassenstufen</t>
  </si>
  <si>
    <t xml:space="preserve">Das Gymnasium vermittelt eine breite und vertiefte Allgemeinbildung, die zur </t>
  </si>
  <si>
    <t>Studierfähigkeit führt. In der Normalform baut das Gymnasium auf der Grundschule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</si>
  <si>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</si>
  <si>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</si>
  <si>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</si>
  <si>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</si>
  <si>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</si>
  <si>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</si>
  <si>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Stadtbezirke.</t>
  </si>
  <si>
    <t>Erläuterungsblatt zu Tabelle Nr.  2435</t>
  </si>
  <si>
    <t>Erläuterungen:</t>
  </si>
  <si>
    <t xml:space="preserve">Quelle: </t>
  </si>
  <si>
    <t>Amtliche Schulstatistik, Schulverwaltungsamt</t>
  </si>
  <si>
    <t>Nachgewiesen werden Gymnasien.</t>
  </si>
  <si>
    <t>Schüler an öffentlichen Gymnasien in Stuttgart 2003 nach Klassenstufen</t>
  </si>
  <si>
    <t>Schüler an öffentlichen Gymnasien in Stuttgart 2004 nach Klassenstufen</t>
  </si>
  <si>
    <t>Quelle: Landeshauptstadt Stuttgart, Schulverwaltungsamt</t>
  </si>
  <si>
    <t>Schüler insgesamt</t>
  </si>
  <si>
    <t xml:space="preserve">                            </t>
  </si>
  <si>
    <t>Tabelle Nr. 2435 - Jahrbuchtabelle</t>
  </si>
  <si>
    <t>8.2.16 Schüler an öffentlichen Gymnasien in Stuttgart 2006 nach Klassenstufen und Lage der Schule</t>
  </si>
  <si>
    <t>Tabelle Nr. 2435 - Jahrbuchtabelle (CD)</t>
  </si>
  <si>
    <t>8.2.16 Schüler an öffentlichen Gymnasien in Stuttgart 2005 nach Klassenstufen und Lage der Schule</t>
  </si>
  <si>
    <t>8.2.16 Schüler an öffentlichen Gymnasien in Stuttgart 2007 nach Klassenstufen und Lage der Schule</t>
  </si>
  <si>
    <t>8.2.16 Schüler an öffentlichen Gymnasien in Stuttgart 2008 nach Klassenstufen und Lage der Schule</t>
  </si>
  <si>
    <t>8.2.16 Schüler an öffentlichen Gymnasien in Stuttgart 2009 nach Klassenstufen und Lage der Schule</t>
  </si>
  <si>
    <t>8.2.16 Schüler an öffentlichen Gymnasien in Stuttgart 2010 nach Klassenstufen und Lage der Schule</t>
  </si>
  <si>
    <t>8.2.16 Schüler an öffentlichen Gymnasien in Stuttgart 2011 nach Klassenstufen und Stadtbezirken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</si>
  <si>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Jahrgangsstufe.</t>
    </r>
  </si>
  <si>
    <r>
      <t xml:space="preserve">12 </t>
    </r>
    <r>
      <rPr>
        <vertAlign val="superscript"/>
        <sz val="8"/>
        <rFont val="Arial"/>
        <family val="2"/>
      </rPr>
      <t>1</t>
    </r>
  </si>
  <si>
    <r>
      <t xml:space="preserve">13 </t>
    </r>
    <r>
      <rPr>
        <vertAlign val="superscript"/>
        <sz val="8"/>
        <rFont val="Arial"/>
        <family val="2"/>
      </rPr>
      <t>1</t>
    </r>
  </si>
  <si>
    <r>
      <t xml:space="preserve">11 </t>
    </r>
    <r>
      <rPr>
        <vertAlign val="superscript"/>
        <sz val="8"/>
        <rFont val="Arial"/>
        <family val="2"/>
      </rPr>
      <t>1</t>
    </r>
  </si>
  <si>
    <t>auf und umfaßt acht bzw. neun Schuljahre.</t>
  </si>
  <si>
    <t xml:space="preserve">    Die Schülerdes 8-jährigen Bildungsgangs wechseln nach der 10. Klasse in die 12. Klasse. Dort werden sie gemeinsam mit den Schülern</t>
  </si>
  <si>
    <t xml:space="preserve">    des 9-jährigen Bildungsgangs unterrichtet. In Klasse 11 sind im Schuljahr 2009/ 2010 letzmals Schüler- und Klassenzahlen des</t>
  </si>
  <si>
    <t xml:space="preserve">    9-jährigen Bildungsgangs ausgewiesen.</t>
  </si>
  <si>
    <r>
      <t xml:space="preserve">1 </t>
    </r>
    <r>
      <rPr>
        <vertAlign val="superscript"/>
        <sz val="8"/>
        <rFont val="Arial"/>
        <family val="2"/>
      </rPr>
      <t>1</t>
    </r>
  </si>
  <si>
    <r>
      <t xml:space="preserve">2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</si>
  <si>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Erklärung zur Darstellung der Klassenstufen 11, 12, 13 (Oberstufe):</t>
    </r>
  </si>
  <si>
    <t xml:space="preserve">    des 9-jährigen Bildungsgangs unterrichtet. Im aktuellen Schuljahr 2010/2011 bildet sich in Klassenstufe 12 daher ein Doppeljahrgang. Er</t>
  </si>
  <si>
    <t xml:space="preserve">    stufe 10). In Klassenstufe 11 werden daher aktuell und für das kommende Schuljahr keine Schüler dargestellt, bis der letzte Jahrgang des</t>
  </si>
  <si>
    <t xml:space="preserve">    setzt sich zusammen aus dem letzten Jahrgang des G9-Zugs (Vorjahr Klassenstufe 11) und aus Schülern des G8-Zugs (Vorjahr Klassen-</t>
  </si>
  <si>
    <t xml:space="preserve">    G9-Zugs das Gymnasium durchlaufen hat. Die Darstellung wird mit Schuljahr 2012/2013 komplett überarbeitet.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</si>
  <si>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Die Schüler des 8-jährigen Bildungsgangs wechseln nach der 10. Klasse in die 12. Klasse. Dort werden sie gemeinsam mit den Schülern</t>
    </r>
  </si>
  <si>
    <t xml:space="preserve">    stufe 12 abgebildet, daher ist die Klassenstufe 11 ohne Eintrag. Der Doppeljahrgang in Klassenstufe 13 setzt sich zusammen aus dem</t>
  </si>
  <si>
    <t xml:space="preserve">    letzten Jahrgang des bisherigen 9-jährigen Bildungsgangs (G9-Zug - Vorjahr Klassenstufe 12) und aus Schülern des 8-jägrigen Bildungs-</t>
  </si>
  <si>
    <t xml:space="preserve">    gangs (G8-Zug - Vorjahr Klassenstufe 12). Für das kommende Schuljahr 2012/2013 wird die darstellung komplett überarbeitet.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</si>
  <si>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Die Schüler des 8-jährigen Bildungsgangs (G8-Zug), die im Vorjahr die Klasse 10 besuchten, werden in der aktuellen Statistik in Klassen-</t>
    </r>
  </si>
  <si>
    <t>8.2.16 Schüler an öffentlichen Gymnasien in Stuttgart 2012 nach Klassenstufen und Stadtbezirken</t>
  </si>
  <si>
    <t>8.2.16 Schüler an öffentlichen Gymnasien in Stuttgart 2013 nach Klassenstufen und Stadtbezirken</t>
  </si>
  <si>
    <t>8.2.16 Schüler an öffentlichen Gymnasien in Stuttgart 2014 nach Klassenstufen und Stadtbezirken</t>
  </si>
  <si>
    <t>Klassenstufe</t>
  </si>
  <si>
    <t>Davon in</t>
  </si>
  <si>
    <r>
      <t>Jahrgangsstufe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</si>
  <si>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Gymnasiale Oberstufe.</t>
    </r>
  </si>
  <si>
    <t>8.2.16 Schüler an öffentlichen Gymnasien in Stuttgart 2015 nach Klassenstufen und Stadtbezirken</t>
  </si>
  <si>
    <r>
      <t>Jahrgangsstufe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</si>
  <si>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Gymnasiale Oberstufe</t>
    </r>
  </si>
  <si>
    <r>
      <t>8.2.16 Schüler an öffentlichen Gymnasien</t>
    </r>
    <r>
      <rPr>
        <sz val="10"/>
        <rFont val="Arial"/>
        <family val="2"/>
      </rPr>
      <t xml:space="preserve"> in Stuttgart 2016 nach Klassenstufen und Stadtbezirken</t>
    </r>
  </si>
  <si>
    <r>
      <t>Schüler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insgesamt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</si>
  <si>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ohne Schüler in Vorbereitungsklassen</t>
    </r>
  </si>
  <si>
    <t>8.2.16 Schüler an öffentlichen Gymnasien in Stuttgart 2017 nach Klassenstufen und Stadtbezirken</t>
  </si>
  <si>
    <t>8.5.2 Schüler an öffentlichen Gymnasien in Stuttgart 2018 nach Klassenstufen und Stadtbezirken</t>
  </si>
  <si>
    <t>(GBl. S. 397), zuletzt geändert durch das Gesetz vom 19.02.2019 (GBl. S. 53).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</si>
  <si>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Ohne Schüler in Vorbereitungsklassen</t>
    </r>
  </si>
  <si>
    <t>8.5.2 Schüler an öffentlichen Gymnasien in Stuttgart 2019 nach Klassenstufen und Stadtbezirken</t>
  </si>
  <si>
    <t>9-</t>
  </si>
  <si>
    <t>8.5.2 Schüler an öffentlichen Gymnasien in Stuttgart 2020 nach Klassenstufen und Stadtbezirken</t>
  </si>
  <si>
    <t>8.5.2 Schüler an öffentlichen Gymnasien in Stuttgart 2021 nach Klassenstufen und Stadtbezirken</t>
  </si>
  <si>
    <t>8.5.2 Schüler an öffentlichen Gymnasien in Stuttgart 2022 nach Klassenstufen und Stadtbezirken</t>
  </si>
  <si>
    <t>8.5.2 Schüler an öffentlichen Gymnasien in Stuttgart 2023 nach Klassenstufen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</si>
</sst>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0____;\-\ ##\ ##0____;\-____;\.____"/>
  </numFmts>
  <fonts count="17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10">
    <xf numFmtId="0" fontId="0" fillId="0" borderId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 applyAlignme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12" fillId="0" borderId="0" xfId="0" applyFont="1" applyAlignment="1">
      <alignment horizontal="centerContinuous"/>
    </xf>
    <xf numFmtId="0" fontId="11" fillId="0" borderId="0" xfId="0" quotePrefix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164" fontId="9" fillId="0" borderId="0" xfId="4" applyNumberFormat="1" applyFont="1"/>
    <xf numFmtId="0" fontId="12" fillId="0" borderId="0" xfId="0" applyFont="1" applyBorder="1" applyAlignment="1"/>
    <xf numFmtId="0" fontId="11" fillId="0" borderId="0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5" xfId="0" quotePrefix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/>
    <xf numFmtId="0" fontId="11" fillId="0" borderId="5" xfId="0" applyFont="1" applyBorder="1" applyAlignment="1"/>
    <xf numFmtId="0" fontId="12" fillId="0" borderId="5" xfId="0" quotePrefix="1" applyFont="1" applyBorder="1" applyAlignment="1"/>
    <xf numFmtId="0" fontId="11" fillId="0" borderId="5" xfId="0" quotePrefix="1" applyFont="1" applyBorder="1" applyAlignment="1"/>
    <xf numFmtId="0" fontId="12" fillId="0" borderId="6" xfId="0" applyFont="1" applyBorder="1" applyAlignment="1"/>
    <xf numFmtId="0" fontId="12" fillId="0" borderId="7" xfId="0" quotePrefix="1" applyFont="1" applyBorder="1" applyAlignment="1"/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/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Continuous" vertical="center"/>
    </xf>
    <xf numFmtId="0" fontId="0" fillId="0" borderId="1" xfId="0" applyFont="1" applyBorder="1" applyAlignment="1">
      <alignment horizontal="left" vertical="justify"/>
    </xf>
    <xf numFmtId="0" fontId="0" fillId="0" borderId="1" xfId="0" applyFont="1" applyBorder="1" applyAlignment="1">
      <alignment horizontal="centerContinuous" vertical="top"/>
    </xf>
    <xf numFmtId="0" fontId="0" fillId="0" borderId="1" xfId="0" applyFont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9" xfId="0" applyFont="1" applyBorder="1" applyAlignment="1"/>
    <xf numFmtId="0" fontId="0" fillId="0" borderId="10" xfId="0" applyFont="1" applyBorder="1" applyAlignment="1"/>
    <xf numFmtId="164" fontId="0" fillId="0" borderId="0" xfId="4" applyNumberFormat="1" applyFont="1"/>
    <xf numFmtId="0" fontId="0" fillId="0" borderId="1" xfId="0" applyFont="1" applyBorder="1" applyAlignment="1"/>
    <xf numFmtId="0" fontId="0" fillId="0" borderId="0" xfId="4" applyFont="1"/>
    <xf numFmtId="0" fontId="0" fillId="0" borderId="0" xfId="0" quotePrefix="1" applyFont="1" applyAlignment="1">
      <alignment horizontal="left"/>
    </xf>
    <xf numFmtId="0" fontId="0" fillId="0" borderId="11" xfId="0" applyFont="1" applyBorder="1" applyAlignment="1">
      <alignment horizontal="left" vertical="justify"/>
    </xf>
    <xf numFmtId="0" fontId="0" fillId="0" borderId="11" xfId="0" applyFont="1" applyBorder="1" applyAlignment="1">
      <alignment horizontal="centerContinuous" vertical="top"/>
    </xf>
    <xf numFmtId="0" fontId="0" fillId="0" borderId="11" xfId="0" applyFont="1" applyBorder="1" applyAlignment="1">
      <alignment horizontal="centerContinuous" vertical="center"/>
    </xf>
    <xf numFmtId="0" fontId="0" fillId="0" borderId="12" xfId="0" applyFont="1" applyBorder="1" applyAlignment="1">
      <alignment horizontal="centerContinuous" vertical="center"/>
    </xf>
    <xf numFmtId="164" fontId="0" fillId="0" borderId="0" xfId="4" applyNumberFormat="1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horizontal="left" vertical="center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0" fontId="9" fillId="2" borderId="16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vertical="center"/>
    </xf>
    <xf numFmtId="0" fontId="0" fillId="0" borderId="0" xfId="4" applyFont="1" applyFill="1" applyAlignment="1">
      <alignment vertical="center"/>
    </xf>
    <xf numFmtId="0" fontId="9" fillId="2" borderId="16" xfId="0" applyFont="1" applyFill="1" applyBorder="1" applyAlignment="1">
      <alignment vertical="center"/>
    </xf>
    <xf numFmtId="164" fontId="9" fillId="0" borderId="0" xfId="4" applyNumberFormat="1" applyFont="1" applyFill="1" applyAlignment="1">
      <alignment vertical="center"/>
    </xf>
    <xf numFmtId="164" fontId="9" fillId="0" borderId="0" xfId="4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13" xfId="0" applyNumberFormat="1" applyFont="1" applyFill="1" applyBorder="1" applyAlignment="1">
      <alignment horizontal="centerContinuous" vertical="center"/>
    </xf>
    <xf numFmtId="0" fontId="0" fillId="2" borderId="14" xfId="0" applyNumberFormat="1" applyFont="1" applyFill="1" applyBorder="1" applyAlignment="1">
      <alignment horizontal="centerContinuous" vertical="center"/>
    </xf>
    <xf numFmtId="164" fontId="0" fillId="0" borderId="0" xfId="0" applyNumberFormat="1" applyFont="1" applyAlignment="1"/>
    <xf numFmtId="0" fontId="0" fillId="0" borderId="0" xfId="0" applyBorder="1" applyAlignment="1">
      <alignment horizontal="left" vertical="center"/>
    </xf>
    <xf numFmtId="0" fontId="0" fillId="2" borderId="13" xfId="0" applyNumberFormat="1" applyFill="1" applyBorder="1" applyAlignment="1">
      <alignment horizontal="centerContinuous" vertical="center"/>
    </xf>
    <xf numFmtId="0" fontId="0" fillId="2" borderId="14" xfId="0" applyNumberFormat="1" applyFill="1" applyBorder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centerContinuous" vertical="center"/>
    </xf>
    <xf numFmtId="0" fontId="0" fillId="2" borderId="13" xfId="0" quotePrefix="1" applyNumberFormat="1" applyFill="1" applyBorder="1" applyAlignment="1">
      <alignment horizontal="centerContinuous" vertical="center"/>
    </xf>
    <xf numFmtId="0" fontId="0" fillId="2" borderId="14" xfId="0" quotePrefix="1" applyNumberFormat="1" applyFill="1" applyBorder="1" applyAlignment="1">
      <alignment horizontal="centerContinuous" vertical="center"/>
    </xf>
    <xf numFmtId="0" fontId="6" fillId="0" borderId="5" xfId="0" applyFont="1" applyBorder="1" applyAlignment="1"/>
    <xf numFmtId="0" fontId="5" fillId="0" borderId="0" xfId="5" applyNumberFormat="1"/>
    <xf numFmtId="0" fontId="9" fillId="0" borderId="0" xfId="0" applyFont="1" applyAlignment="1"/>
    <xf numFmtId="164" fontId="9" fillId="0" borderId="0" xfId="0" applyNumberFormat="1" applyFont="1" applyAlignment="1"/>
    <xf numFmtId="0" fontId="15" fillId="0" borderId="0" xfId="5" applyNumberFormat="1" applyFont="1"/>
    <xf numFmtId="0" fontId="0" fillId="2" borderId="17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</cellXfs>
  <cellStyles count="10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3" xfId="6"/>
    <cellStyle name="Standard 4" xfId="7"/>
    <cellStyle name="Standard 5" xfId="8"/>
    <cellStyle name="Standard 6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27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1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2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3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B27" sqref="B27"/>
    </sheetView>
  </sheetViews>
  <sheetFormatPr baseColWidth="10" defaultColWidth="12" defaultRowHeight="12.75" customHeight="1" x14ac:dyDescent="0.25"/>
  <cols>
    <col min="1" max="1" width="2.85546875" style="7" customWidth="1"/>
    <col min="2" max="2" width="104.85546875" style="7" customWidth="1"/>
    <col min="3" max="9" width="12" style="7"/>
    <col min="10" max="10" width="17.85546875" style="7" customWidth="1"/>
    <col min="11" max="16384" width="12" style="7"/>
  </cols>
  <sheetData>
    <row r="1" spans="1:10" ht="12.75" customHeight="1" x14ac:dyDescent="0.25">
      <c r="A1" s="9"/>
      <c r="B1" s="10"/>
    </row>
    <row r="2" spans="1:10" ht="12.75" customHeight="1" x14ac:dyDescent="0.25">
      <c r="A2" s="11"/>
      <c r="B2" s="12" t="s">
        <v>59</v>
      </c>
    </row>
    <row r="3" spans="1:10" ht="12.75" customHeight="1" x14ac:dyDescent="0.25">
      <c r="A3" s="11"/>
      <c r="B3" s="13"/>
    </row>
    <row r="4" spans="1:10" ht="12.75" customHeight="1" x14ac:dyDescent="0.25">
      <c r="A4" s="9"/>
      <c r="B4" s="21"/>
    </row>
    <row r="5" spans="1:10" ht="12.75" customHeight="1" x14ac:dyDescent="0.25">
      <c r="A5" s="11"/>
      <c r="B5" s="14" t="s">
        <v>0</v>
      </c>
      <c r="C5" s="8"/>
      <c r="D5" s="8"/>
      <c r="E5" s="8"/>
      <c r="F5" s="8"/>
      <c r="G5" s="8"/>
      <c r="H5" s="8"/>
      <c r="I5" s="8"/>
      <c r="J5" s="8"/>
    </row>
    <row r="6" spans="1:10" ht="12.75" customHeight="1" x14ac:dyDescent="0.25">
      <c r="A6" s="11"/>
      <c r="B6" s="14" t="s">
        <v>1</v>
      </c>
    </row>
    <row r="7" spans="1:10" ht="12.75" customHeight="1" x14ac:dyDescent="0.25">
      <c r="A7" s="19"/>
      <c r="B7" s="22"/>
    </row>
    <row r="8" spans="1:10" ht="12.75" customHeight="1" x14ac:dyDescent="0.25">
      <c r="A8" s="11"/>
      <c r="B8" s="15"/>
    </row>
    <row r="9" spans="1:10" ht="12.75" customHeight="1" x14ac:dyDescent="0.25">
      <c r="A9" s="11"/>
      <c r="B9" s="16" t="s">
        <v>60</v>
      </c>
    </row>
    <row r="10" spans="1:10" ht="12.75" customHeight="1" x14ac:dyDescent="0.25">
      <c r="A10" s="11"/>
      <c r="B10" s="15"/>
    </row>
    <row r="11" spans="1:10" ht="12.75" customHeight="1" x14ac:dyDescent="0.25">
      <c r="A11" s="11"/>
      <c r="B11" s="15" t="s">
        <v>63</v>
      </c>
    </row>
    <row r="12" spans="1:10" ht="12.75" customHeight="1" x14ac:dyDescent="0.25">
      <c r="A12" s="11"/>
      <c r="B12" s="15"/>
    </row>
    <row r="13" spans="1:10" ht="12.75" customHeight="1" x14ac:dyDescent="0.25">
      <c r="A13" s="11"/>
      <c r="B13" s="15" t="s">
        <v>50</v>
      </c>
    </row>
    <row r="14" spans="1:10" ht="12.75" customHeight="1" x14ac:dyDescent="0.25">
      <c r="A14" s="11"/>
      <c r="B14" s="15" t="s">
        <v>51</v>
      </c>
    </row>
    <row r="15" spans="1:10" ht="12.75" customHeight="1" x14ac:dyDescent="0.25">
      <c r="A15" s="11"/>
      <c r="B15" s="15" t="s">
        <v>82</v>
      </c>
    </row>
    <row r="16" spans="1:10" ht="12.75" customHeight="1" x14ac:dyDescent="0.25">
      <c r="A16" s="11"/>
      <c r="B16" s="15"/>
    </row>
    <row r="17" spans="1:2" ht="12.75" customHeight="1" x14ac:dyDescent="0.25">
      <c r="A17" s="9"/>
      <c r="B17" s="10"/>
    </row>
    <row r="18" spans="1:2" ht="12.75" customHeight="1" x14ac:dyDescent="0.25">
      <c r="A18" s="11"/>
      <c r="B18" s="16" t="s">
        <v>52</v>
      </c>
    </row>
    <row r="19" spans="1:2" ht="12.75" customHeight="1" x14ac:dyDescent="0.25">
      <c r="A19" s="11"/>
      <c r="B19" s="15"/>
    </row>
    <row r="20" spans="1:2" ht="12.75" customHeight="1" x14ac:dyDescent="0.25">
      <c r="A20" s="11"/>
      <c r="B20" s="15" t="s">
        <v>53</v>
      </c>
    </row>
    <row r="21" spans="1:2" ht="12.75" customHeight="1" x14ac:dyDescent="0.25">
      <c r="A21" s="11"/>
      <c r="B21" s="17" t="s">
        <v>54</v>
      </c>
    </row>
    <row r="22" spans="1:2" ht="12.75" customHeight="1" x14ac:dyDescent="0.25">
      <c r="A22" s="19"/>
      <c r="B22" s="22"/>
    </row>
    <row r="23" spans="1:2" ht="12.75" customHeight="1" x14ac:dyDescent="0.25">
      <c r="A23" s="11"/>
      <c r="B23" s="15"/>
    </row>
    <row r="24" spans="1:2" ht="12.75" customHeight="1" x14ac:dyDescent="0.25">
      <c r="A24" s="11"/>
      <c r="B24" s="16" t="s">
        <v>55</v>
      </c>
    </row>
    <row r="25" spans="1:2" ht="12.75" customHeight="1" x14ac:dyDescent="0.25">
      <c r="A25" s="11"/>
      <c r="B25" s="15"/>
    </row>
    <row r="26" spans="1:2" ht="12.75" customHeight="1" x14ac:dyDescent="0.25">
      <c r="A26" s="11"/>
      <c r="B26" s="15" t="s">
        <v>56</v>
      </c>
    </row>
    <row r="27" spans="1:2" ht="12.75" customHeight="1" x14ac:dyDescent="0.25">
      <c r="A27" s="11"/>
      <c r="B27" s="74" t="s">
        <v>113</v>
      </c>
    </row>
    <row r="28" spans="1:2" ht="12.75" customHeight="1" x14ac:dyDescent="0.25">
      <c r="A28" s="11"/>
      <c r="B28" s="15"/>
    </row>
    <row r="29" spans="1:2" ht="12.75" customHeight="1" x14ac:dyDescent="0.25">
      <c r="A29" s="9"/>
      <c r="B29" s="10"/>
    </row>
    <row r="30" spans="1:2" ht="12.75" customHeight="1" x14ac:dyDescent="0.25">
      <c r="A30" s="11"/>
      <c r="B30" s="18" t="s">
        <v>57</v>
      </c>
    </row>
    <row r="31" spans="1:2" ht="12.75" customHeight="1" x14ac:dyDescent="0.25">
      <c r="A31" s="11"/>
      <c r="B31" s="15"/>
    </row>
    <row r="32" spans="1:2" ht="12.75" customHeight="1" x14ac:dyDescent="0.25">
      <c r="A32" s="11"/>
      <c r="B32" s="17" t="s">
        <v>58</v>
      </c>
    </row>
    <row r="33" spans="1:2" ht="12.75" customHeight="1" x14ac:dyDescent="0.25">
      <c r="A33" s="19"/>
      <c r="B33" s="22"/>
    </row>
    <row r="34" spans="1:2" ht="12.75" customHeight="1" x14ac:dyDescent="0.25">
      <c r="A34" s="11"/>
      <c r="B34" s="15"/>
    </row>
    <row r="35" spans="1:2" ht="12.75" customHeight="1" x14ac:dyDescent="0.25">
      <c r="A35" s="11"/>
      <c r="B35" s="16" t="s">
        <v>61</v>
      </c>
    </row>
    <row r="36" spans="1:2" ht="12.75" customHeight="1" x14ac:dyDescent="0.25">
      <c r="A36" s="11"/>
      <c r="B36" s="15"/>
    </row>
    <row r="37" spans="1:2" ht="12.75" customHeight="1" x14ac:dyDescent="0.25">
      <c r="A37" s="11"/>
      <c r="B37" s="15" t="s">
        <v>62</v>
      </c>
    </row>
    <row r="38" spans="1:2" ht="12.75" customHeight="1" x14ac:dyDescent="0.25">
      <c r="A38" s="19"/>
      <c r="B38" s="20"/>
    </row>
  </sheetData>
  <phoneticPr fontId="1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B34" sqref="B34"/>
    </sheetView>
  </sheetViews>
  <sheetFormatPr baseColWidth="10" defaultColWidth="9.85546875" defaultRowHeight="12.75" customHeight="1" x14ac:dyDescent="0.2"/>
  <cols>
    <col min="1" max="1" width="22" style="24" customWidth="1"/>
    <col min="2" max="10" width="10.42578125" style="24" customWidth="1"/>
    <col min="11" max="16384" width="9.85546875" style="24"/>
  </cols>
  <sheetData>
    <row r="1" spans="1:10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ht="26.25" customHeight="1" x14ac:dyDescent="0.2">
      <c r="A3" s="70" t="s">
        <v>105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s="26" customFormat="1" ht="12.75" customHeight="1" thickBot="1" x14ac:dyDescent="0.25">
      <c r="A5" s="79" t="s">
        <v>4</v>
      </c>
      <c r="B5" s="80" t="s">
        <v>67</v>
      </c>
      <c r="C5" s="71" t="s">
        <v>102</v>
      </c>
      <c r="D5" s="48"/>
      <c r="E5" s="48"/>
      <c r="F5" s="48"/>
      <c r="G5" s="48"/>
      <c r="H5" s="48"/>
      <c r="I5" s="71"/>
      <c r="J5" s="49"/>
    </row>
    <row r="6" spans="1:10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71" t="s">
        <v>103</v>
      </c>
      <c r="J6" s="49"/>
    </row>
    <row r="7" spans="1:10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72">
        <v>1</v>
      </c>
      <c r="J7" s="73">
        <v>2</v>
      </c>
    </row>
    <row r="8" spans="1:10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2.75" customHeight="1" x14ac:dyDescent="0.2">
      <c r="A9" s="51" t="s">
        <v>17</v>
      </c>
      <c r="B9" s="52">
        <f>SUM(C9:J9)</f>
        <v>591</v>
      </c>
      <c r="C9" s="52">
        <v>71</v>
      </c>
      <c r="D9" s="52">
        <v>73</v>
      </c>
      <c r="E9" s="52">
        <v>82</v>
      </c>
      <c r="F9" s="52">
        <v>96</v>
      </c>
      <c r="G9" s="52">
        <v>61</v>
      </c>
      <c r="H9" s="52">
        <v>64</v>
      </c>
      <c r="I9" s="52">
        <v>71</v>
      </c>
      <c r="J9" s="52">
        <v>73</v>
      </c>
    </row>
    <row r="10" spans="1:10" ht="12.75" customHeight="1" x14ac:dyDescent="0.2">
      <c r="A10" s="51" t="s">
        <v>18</v>
      </c>
      <c r="B10" s="52">
        <f>SUM(C10:J10)</f>
        <v>990</v>
      </c>
      <c r="C10" s="52">
        <v>152</v>
      </c>
      <c r="D10" s="52">
        <v>127</v>
      </c>
      <c r="E10" s="52">
        <v>129</v>
      </c>
      <c r="F10" s="52">
        <v>125</v>
      </c>
      <c r="G10" s="52">
        <v>102</v>
      </c>
      <c r="H10" s="52">
        <v>109</v>
      </c>
      <c r="I10" s="52">
        <v>126</v>
      </c>
      <c r="J10" s="52">
        <v>120</v>
      </c>
    </row>
    <row r="11" spans="1:10" ht="12.75" customHeight="1" x14ac:dyDescent="0.2">
      <c r="A11" s="51" t="s">
        <v>19</v>
      </c>
      <c r="B11" s="52">
        <f>SUM(C11:J11)</f>
        <v>1128</v>
      </c>
      <c r="C11" s="52">
        <v>160</v>
      </c>
      <c r="D11" s="52">
        <v>172</v>
      </c>
      <c r="E11" s="52">
        <v>154</v>
      </c>
      <c r="F11" s="52">
        <v>150</v>
      </c>
      <c r="G11" s="52">
        <v>138</v>
      </c>
      <c r="H11" s="52">
        <v>113</v>
      </c>
      <c r="I11" s="52">
        <v>123</v>
      </c>
      <c r="J11" s="52">
        <v>118</v>
      </c>
    </row>
    <row r="12" spans="1:10" ht="12.75" customHeight="1" x14ac:dyDescent="0.2">
      <c r="A12" s="51" t="s">
        <v>20</v>
      </c>
      <c r="B12" s="52">
        <f>SUM(C12:J12)</f>
        <v>1075</v>
      </c>
      <c r="C12" s="52">
        <v>162</v>
      </c>
      <c r="D12" s="52">
        <v>132</v>
      </c>
      <c r="E12" s="52">
        <v>129</v>
      </c>
      <c r="F12" s="52">
        <v>130</v>
      </c>
      <c r="G12" s="52">
        <v>133</v>
      </c>
      <c r="H12" s="52">
        <v>157</v>
      </c>
      <c r="I12" s="52">
        <v>107</v>
      </c>
      <c r="J12" s="52">
        <v>125</v>
      </c>
    </row>
    <row r="13" spans="1:10" ht="12.75" customHeight="1" x14ac:dyDescent="0.2">
      <c r="A13" s="51" t="s">
        <v>21</v>
      </c>
      <c r="B13" s="52">
        <f>SUM(C13:J13)</f>
        <v>1651</v>
      </c>
      <c r="C13" s="52">
        <v>235</v>
      </c>
      <c r="D13" s="52">
        <v>254</v>
      </c>
      <c r="E13" s="52">
        <v>196</v>
      </c>
      <c r="F13" s="52">
        <v>193</v>
      </c>
      <c r="G13" s="52">
        <v>183</v>
      </c>
      <c r="H13" s="52">
        <v>195</v>
      </c>
      <c r="I13" s="52">
        <v>198</v>
      </c>
      <c r="J13" s="52">
        <v>197</v>
      </c>
    </row>
    <row r="14" spans="1:10" ht="17.100000000000001" customHeight="1" x14ac:dyDescent="0.2">
      <c r="A14" s="54" t="s">
        <v>22</v>
      </c>
      <c r="B14" s="52">
        <f>SUM(B9:B13)</f>
        <v>5435</v>
      </c>
      <c r="C14" s="52">
        <f t="shared" ref="C14:J14" si="0">SUM(C9:C13)</f>
        <v>780</v>
      </c>
      <c r="D14" s="52">
        <f t="shared" si="0"/>
        <v>758</v>
      </c>
      <c r="E14" s="52">
        <f t="shared" si="0"/>
        <v>690</v>
      </c>
      <c r="F14" s="52">
        <f t="shared" si="0"/>
        <v>694</v>
      </c>
      <c r="G14" s="52">
        <f t="shared" si="0"/>
        <v>617</v>
      </c>
      <c r="H14" s="52">
        <f t="shared" si="0"/>
        <v>638</v>
      </c>
      <c r="I14" s="52">
        <f t="shared" si="0"/>
        <v>625</v>
      </c>
      <c r="J14" s="52">
        <f t="shared" si="0"/>
        <v>633</v>
      </c>
    </row>
    <row r="15" spans="1:10" ht="12.75" customHeight="1" x14ac:dyDescent="0.2">
      <c r="A15" s="51" t="s">
        <v>23</v>
      </c>
      <c r="B15" s="52">
        <f>SUM(C15:J15)</f>
        <v>1671</v>
      </c>
      <c r="C15" s="52">
        <v>221</v>
      </c>
      <c r="D15" s="52">
        <v>233</v>
      </c>
      <c r="E15" s="52">
        <v>199</v>
      </c>
      <c r="F15" s="52">
        <v>187</v>
      </c>
      <c r="G15" s="52">
        <v>232</v>
      </c>
      <c r="H15" s="52">
        <v>192</v>
      </c>
      <c r="I15" s="52">
        <v>206</v>
      </c>
      <c r="J15" s="52">
        <v>201</v>
      </c>
    </row>
    <row r="16" spans="1:10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</row>
    <row r="18" spans="1:10" ht="12.75" customHeight="1" x14ac:dyDescent="0.2">
      <c r="A18" s="51" t="s">
        <v>26</v>
      </c>
      <c r="B18" s="52">
        <f>SUM(C18:J18)</f>
        <v>631</v>
      </c>
      <c r="C18" s="52">
        <v>117</v>
      </c>
      <c r="D18" s="52">
        <v>104</v>
      </c>
      <c r="E18" s="52">
        <v>111</v>
      </c>
      <c r="F18" s="52">
        <v>63</v>
      </c>
      <c r="G18" s="52">
        <v>59</v>
      </c>
      <c r="H18" s="52">
        <v>52</v>
      </c>
      <c r="I18" s="52">
        <v>67</v>
      </c>
      <c r="J18" s="52">
        <v>58</v>
      </c>
    </row>
    <row r="19" spans="1:10" ht="12.75" customHeight="1" x14ac:dyDescent="0.2">
      <c r="A19" s="51" t="s">
        <v>27</v>
      </c>
      <c r="B19" s="52">
        <f>SUM(C19:J19)</f>
        <v>1220</v>
      </c>
      <c r="C19" s="52">
        <v>197</v>
      </c>
      <c r="D19" s="52">
        <v>220</v>
      </c>
      <c r="E19" s="52">
        <v>168</v>
      </c>
      <c r="F19" s="52">
        <v>127</v>
      </c>
      <c r="G19" s="52">
        <v>134</v>
      </c>
      <c r="H19" s="52">
        <v>127</v>
      </c>
      <c r="I19" s="52">
        <v>121</v>
      </c>
      <c r="J19" s="52">
        <v>126</v>
      </c>
    </row>
    <row r="20" spans="1:10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</row>
    <row r="21" spans="1:10" ht="12.75" customHeight="1" x14ac:dyDescent="0.2">
      <c r="A21" s="51" t="s">
        <v>29</v>
      </c>
      <c r="B21" s="52">
        <f>SUM(C21:J21)</f>
        <v>622</v>
      </c>
      <c r="C21" s="52">
        <v>82</v>
      </c>
      <c r="D21" s="52">
        <v>70</v>
      </c>
      <c r="E21" s="52">
        <v>81</v>
      </c>
      <c r="F21" s="52">
        <v>83</v>
      </c>
      <c r="G21" s="52">
        <v>75</v>
      </c>
      <c r="H21" s="52">
        <v>95</v>
      </c>
      <c r="I21" s="52">
        <v>81</v>
      </c>
      <c r="J21" s="52">
        <v>55</v>
      </c>
    </row>
    <row r="22" spans="1:10" ht="12.75" customHeight="1" x14ac:dyDescent="0.2">
      <c r="A22" s="51" t="s">
        <v>30</v>
      </c>
      <c r="B22" s="52">
        <f>SUM(C22:J22)</f>
        <v>1201</v>
      </c>
      <c r="C22" s="52">
        <f>116+48</f>
        <v>164</v>
      </c>
      <c r="D22" s="52">
        <f>105+67</f>
        <v>172</v>
      </c>
      <c r="E22" s="52">
        <f>125+54</f>
        <v>179</v>
      </c>
      <c r="F22" s="52">
        <f>106+53</f>
        <v>159</v>
      </c>
      <c r="G22" s="52">
        <f>87+53</f>
        <v>140</v>
      </c>
      <c r="H22" s="52">
        <f>77+49</f>
        <v>126</v>
      </c>
      <c r="I22" s="52">
        <f>81+55</f>
        <v>136</v>
      </c>
      <c r="J22" s="52">
        <f>80+45</f>
        <v>125</v>
      </c>
    </row>
    <row r="23" spans="1:10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</row>
    <row r="24" spans="1:10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" ht="12.75" customHeight="1" x14ac:dyDescent="0.2">
      <c r="A25" s="51" t="s">
        <v>33</v>
      </c>
      <c r="B25" s="52">
        <f>SUM(C25:J25)</f>
        <v>487</v>
      </c>
      <c r="C25" s="52">
        <v>74</v>
      </c>
      <c r="D25" s="52">
        <v>54</v>
      </c>
      <c r="E25" s="52">
        <v>66</v>
      </c>
      <c r="F25" s="52">
        <v>66</v>
      </c>
      <c r="G25" s="52">
        <v>51</v>
      </c>
      <c r="H25" s="52">
        <v>55</v>
      </c>
      <c r="I25" s="52">
        <v>64</v>
      </c>
      <c r="J25" s="52">
        <v>57</v>
      </c>
    </row>
    <row r="26" spans="1:10" ht="12.75" customHeight="1" x14ac:dyDescent="0.2">
      <c r="A26" s="51" t="s">
        <v>34</v>
      </c>
      <c r="B26" s="52">
        <f>SUM(C26:J26)</f>
        <v>921</v>
      </c>
      <c r="C26" s="52">
        <v>98</v>
      </c>
      <c r="D26" s="52">
        <v>143</v>
      </c>
      <c r="E26" s="52">
        <v>129</v>
      </c>
      <c r="F26" s="52">
        <v>98</v>
      </c>
      <c r="G26" s="52">
        <v>117</v>
      </c>
      <c r="H26" s="52">
        <v>113</v>
      </c>
      <c r="I26" s="52">
        <v>114</v>
      </c>
      <c r="J26" s="52">
        <v>109</v>
      </c>
    </row>
    <row r="27" spans="1:10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</row>
    <row r="28" spans="1:10" ht="12.75" customHeight="1" x14ac:dyDescent="0.2">
      <c r="A28" s="51" t="s">
        <v>36</v>
      </c>
      <c r="B28" s="52">
        <f>SUM(C28:J28)</f>
        <v>809</v>
      </c>
      <c r="C28" s="52">
        <v>144</v>
      </c>
      <c r="D28" s="52">
        <v>97</v>
      </c>
      <c r="E28" s="52">
        <v>99</v>
      </c>
      <c r="F28" s="52">
        <v>107</v>
      </c>
      <c r="G28" s="52">
        <v>77</v>
      </c>
      <c r="H28" s="52">
        <v>101</v>
      </c>
      <c r="I28" s="52">
        <v>95</v>
      </c>
      <c r="J28" s="52">
        <v>89</v>
      </c>
    </row>
    <row r="29" spans="1:10" ht="12.75" customHeight="1" x14ac:dyDescent="0.2">
      <c r="A29" s="51" t="s">
        <v>37</v>
      </c>
      <c r="B29" s="52">
        <f>SUM(C29:J29)</f>
        <v>1464</v>
      </c>
      <c r="C29" s="52">
        <v>225</v>
      </c>
      <c r="D29" s="52">
        <v>191</v>
      </c>
      <c r="E29" s="52">
        <v>203</v>
      </c>
      <c r="F29" s="52">
        <v>190</v>
      </c>
      <c r="G29" s="52">
        <v>174</v>
      </c>
      <c r="H29" s="52">
        <v>176</v>
      </c>
      <c r="I29" s="52">
        <v>155</v>
      </c>
      <c r="J29" s="52">
        <v>150</v>
      </c>
    </row>
    <row r="30" spans="1:10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</row>
    <row r="31" spans="1:10" ht="12.75" customHeight="1" x14ac:dyDescent="0.2">
      <c r="A31" s="51" t="s">
        <v>39</v>
      </c>
      <c r="B31" s="52">
        <f>SUM(C31:J31)</f>
        <v>605</v>
      </c>
      <c r="C31" s="52">
        <v>87</v>
      </c>
      <c r="D31" s="52">
        <v>85</v>
      </c>
      <c r="E31" s="52">
        <v>76</v>
      </c>
      <c r="F31" s="52">
        <v>75</v>
      </c>
      <c r="G31" s="52">
        <v>77</v>
      </c>
      <c r="H31" s="52">
        <v>77</v>
      </c>
      <c r="I31" s="52">
        <v>62</v>
      </c>
      <c r="J31" s="52">
        <v>66</v>
      </c>
    </row>
    <row r="32" spans="1:10" ht="12.75" customHeight="1" x14ac:dyDescent="0.2">
      <c r="A32" s="51" t="s">
        <v>40</v>
      </c>
      <c r="B32" s="52">
        <f>SUM(C32:J32)</f>
        <v>775</v>
      </c>
      <c r="C32" s="52">
        <v>109</v>
      </c>
      <c r="D32" s="52">
        <v>110</v>
      </c>
      <c r="E32" s="52">
        <v>129</v>
      </c>
      <c r="F32" s="52">
        <v>89</v>
      </c>
      <c r="G32" s="52">
        <v>94</v>
      </c>
      <c r="H32" s="52">
        <v>93</v>
      </c>
      <c r="I32" s="52">
        <v>65</v>
      </c>
      <c r="J32" s="52">
        <v>86</v>
      </c>
    </row>
    <row r="33" spans="1:11" ht="17.100000000000001" customHeight="1" x14ac:dyDescent="0.2">
      <c r="A33" s="54" t="s">
        <v>41</v>
      </c>
      <c r="B33" s="52">
        <f>SUM(C33:J33)</f>
        <v>10406</v>
      </c>
      <c r="C33" s="52">
        <f t="shared" ref="C33:H33" si="1">SUM(C15:C32)</f>
        <v>1518</v>
      </c>
      <c r="D33" s="52">
        <f t="shared" si="1"/>
        <v>1479</v>
      </c>
      <c r="E33" s="52">
        <f t="shared" si="1"/>
        <v>1440</v>
      </c>
      <c r="F33" s="52">
        <f t="shared" si="1"/>
        <v>1244</v>
      </c>
      <c r="G33" s="52">
        <f t="shared" si="1"/>
        <v>1230</v>
      </c>
      <c r="H33" s="52">
        <f t="shared" si="1"/>
        <v>1207</v>
      </c>
      <c r="I33" s="52">
        <f>SUM(I15:I32)</f>
        <v>1166</v>
      </c>
      <c r="J33" s="52">
        <f>SUM(J15:J32)</f>
        <v>1122</v>
      </c>
    </row>
    <row r="34" spans="1:11" ht="17.100000000000001" customHeight="1" x14ac:dyDescent="0.2">
      <c r="A34" s="54" t="s">
        <v>42</v>
      </c>
      <c r="B34" s="58">
        <f>B14+B33</f>
        <v>15841</v>
      </c>
      <c r="C34" s="58">
        <f t="shared" ref="C34:J34" si="2">C14+C33</f>
        <v>2298</v>
      </c>
      <c r="D34" s="58">
        <f t="shared" si="2"/>
        <v>2237</v>
      </c>
      <c r="E34" s="58">
        <f t="shared" si="2"/>
        <v>2130</v>
      </c>
      <c r="F34" s="58">
        <f t="shared" si="2"/>
        <v>1938</v>
      </c>
      <c r="G34" s="58">
        <f t="shared" si="2"/>
        <v>1847</v>
      </c>
      <c r="H34" s="58">
        <f t="shared" si="2"/>
        <v>1845</v>
      </c>
      <c r="I34" s="58">
        <f t="shared" si="2"/>
        <v>1791</v>
      </c>
      <c r="J34" s="58">
        <f t="shared" si="2"/>
        <v>1755</v>
      </c>
      <c r="K34" s="64"/>
    </row>
    <row r="35" spans="1:11" ht="6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1" ht="12.75" customHeight="1" x14ac:dyDescent="0.2">
      <c r="A36" s="65" t="s">
        <v>104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1" ht="6" customHeight="1" x14ac:dyDescent="0.2">
      <c r="A37" s="60"/>
      <c r="B37" s="53"/>
      <c r="C37" s="53"/>
      <c r="D37" s="53"/>
      <c r="E37" s="53"/>
      <c r="F37" s="53"/>
      <c r="G37" s="53"/>
      <c r="H37" s="53"/>
      <c r="I37" s="53"/>
      <c r="J37" s="53"/>
    </row>
    <row r="38" spans="1:11" ht="12.75" customHeight="1" x14ac:dyDescent="0.2">
      <c r="A38" s="61" t="s">
        <v>66</v>
      </c>
      <c r="B38" s="26"/>
      <c r="C38" s="26"/>
      <c r="D38" s="26"/>
      <c r="E38" s="26"/>
      <c r="F38" s="26"/>
      <c r="G38" s="26"/>
      <c r="H38" s="26"/>
      <c r="I38" s="26"/>
      <c r="J38" s="26"/>
    </row>
    <row r="63" spans="1:1" ht="10.199999999999999" x14ac:dyDescent="0.2">
      <c r="A63" s="39"/>
    </row>
    <row r="64" spans="1:1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B15" sqref="A15:IV15"/>
    </sheetView>
  </sheetViews>
  <sheetFormatPr baseColWidth="10" defaultColWidth="9.85546875" defaultRowHeight="12.75" customHeight="1" x14ac:dyDescent="0.2"/>
  <cols>
    <col min="1" max="1" width="22" style="24" customWidth="1"/>
    <col min="2" max="10" width="10.42578125" style="24" customWidth="1"/>
    <col min="11" max="16384" width="9.85546875" style="24"/>
  </cols>
  <sheetData>
    <row r="1" spans="1:10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ht="26.25" customHeight="1" x14ac:dyDescent="0.2">
      <c r="A3" s="70" t="s">
        <v>100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s="26" customFormat="1" ht="12.75" customHeight="1" thickBot="1" x14ac:dyDescent="0.25">
      <c r="A5" s="79" t="s">
        <v>4</v>
      </c>
      <c r="B5" s="80" t="s">
        <v>67</v>
      </c>
      <c r="C5" s="71" t="s">
        <v>102</v>
      </c>
      <c r="D5" s="48"/>
      <c r="E5" s="48"/>
      <c r="F5" s="48"/>
      <c r="G5" s="48"/>
      <c r="H5" s="48"/>
      <c r="I5" s="71"/>
      <c r="J5" s="49"/>
    </row>
    <row r="6" spans="1:10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71" t="s">
        <v>103</v>
      </c>
      <c r="J6" s="49"/>
    </row>
    <row r="7" spans="1:10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72">
        <v>1</v>
      </c>
      <c r="J7" s="73">
        <v>2</v>
      </c>
    </row>
    <row r="8" spans="1:10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2.75" customHeight="1" x14ac:dyDescent="0.2">
      <c r="A9" s="51" t="s">
        <v>17</v>
      </c>
      <c r="B9" s="52">
        <f>SUM(C9:J9)</f>
        <v>617</v>
      </c>
      <c r="C9" s="52">
        <v>76</v>
      </c>
      <c r="D9" s="52">
        <v>91</v>
      </c>
      <c r="E9" s="52">
        <v>96</v>
      </c>
      <c r="F9" s="52">
        <v>70</v>
      </c>
      <c r="G9" s="52">
        <v>74</v>
      </c>
      <c r="H9" s="52">
        <v>69</v>
      </c>
      <c r="I9" s="52">
        <v>80</v>
      </c>
      <c r="J9" s="52">
        <v>61</v>
      </c>
    </row>
    <row r="10" spans="1:10" ht="12.75" customHeight="1" x14ac:dyDescent="0.2">
      <c r="A10" s="51" t="s">
        <v>18</v>
      </c>
      <c r="B10" s="52">
        <f>SUM(C10:J10)</f>
        <v>952</v>
      </c>
      <c r="C10" s="52">
        <v>125</v>
      </c>
      <c r="D10" s="52">
        <v>136</v>
      </c>
      <c r="E10" s="52">
        <v>121</v>
      </c>
      <c r="F10" s="52">
        <v>102</v>
      </c>
      <c r="G10" s="52">
        <v>108</v>
      </c>
      <c r="H10" s="52">
        <v>123</v>
      </c>
      <c r="I10" s="52">
        <v>133</v>
      </c>
      <c r="J10" s="52">
        <v>104</v>
      </c>
    </row>
    <row r="11" spans="1:10" ht="12.75" customHeight="1" x14ac:dyDescent="0.2">
      <c r="A11" s="51" t="s">
        <v>19</v>
      </c>
      <c r="B11" s="52">
        <f>SUM(C11:J11)</f>
        <v>1156</v>
      </c>
      <c r="C11" s="52">
        <v>181</v>
      </c>
      <c r="D11" s="52">
        <v>178</v>
      </c>
      <c r="E11" s="52">
        <v>155</v>
      </c>
      <c r="F11" s="52">
        <v>144</v>
      </c>
      <c r="G11" s="52">
        <v>121</v>
      </c>
      <c r="H11" s="52">
        <v>137</v>
      </c>
      <c r="I11" s="52">
        <v>122</v>
      </c>
      <c r="J11" s="52">
        <v>118</v>
      </c>
    </row>
    <row r="12" spans="1:10" ht="12.75" customHeight="1" x14ac:dyDescent="0.2">
      <c r="A12" s="51" t="s">
        <v>20</v>
      </c>
      <c r="B12" s="52">
        <f>SUM(C12:J12)</f>
        <v>1030</v>
      </c>
      <c r="C12" s="52">
        <v>134</v>
      </c>
      <c r="D12" s="52">
        <v>131</v>
      </c>
      <c r="E12" s="52">
        <v>126</v>
      </c>
      <c r="F12" s="52">
        <v>135</v>
      </c>
      <c r="G12" s="52">
        <v>155</v>
      </c>
      <c r="H12" s="52">
        <v>105</v>
      </c>
      <c r="I12" s="52">
        <v>133</v>
      </c>
      <c r="J12" s="52">
        <v>111</v>
      </c>
    </row>
    <row r="13" spans="1:10" ht="12.75" customHeight="1" x14ac:dyDescent="0.2">
      <c r="A13" s="51" t="s">
        <v>21</v>
      </c>
      <c r="B13" s="52">
        <f>SUM(C13:J13)</f>
        <v>1617</v>
      </c>
      <c r="C13" s="52">
        <v>254</v>
      </c>
      <c r="D13" s="52">
        <v>214</v>
      </c>
      <c r="E13" s="52">
        <v>192</v>
      </c>
      <c r="F13" s="52">
        <v>193</v>
      </c>
      <c r="G13" s="52">
        <v>202</v>
      </c>
      <c r="H13" s="52">
        <v>188</v>
      </c>
      <c r="I13" s="52">
        <v>214</v>
      </c>
      <c r="J13" s="52">
        <v>160</v>
      </c>
    </row>
    <row r="14" spans="1:10" ht="12.75" customHeight="1" x14ac:dyDescent="0.2">
      <c r="A14" s="54" t="s">
        <v>22</v>
      </c>
      <c r="B14" s="52">
        <f>SUM(B9:B13)</f>
        <v>5372</v>
      </c>
      <c r="C14" s="52">
        <f t="shared" ref="C14:J14" si="0">SUM(C9:C13)</f>
        <v>770</v>
      </c>
      <c r="D14" s="52">
        <f t="shared" si="0"/>
        <v>750</v>
      </c>
      <c r="E14" s="52">
        <f t="shared" si="0"/>
        <v>690</v>
      </c>
      <c r="F14" s="52">
        <f t="shared" si="0"/>
        <v>644</v>
      </c>
      <c r="G14" s="52">
        <f t="shared" si="0"/>
        <v>660</v>
      </c>
      <c r="H14" s="52">
        <f t="shared" si="0"/>
        <v>622</v>
      </c>
      <c r="I14" s="52">
        <f t="shared" si="0"/>
        <v>682</v>
      </c>
      <c r="J14" s="52">
        <f t="shared" si="0"/>
        <v>554</v>
      </c>
    </row>
    <row r="15" spans="1:10" ht="12.75" customHeight="1" x14ac:dyDescent="0.2">
      <c r="A15" s="51" t="s">
        <v>23</v>
      </c>
      <c r="B15" s="52">
        <f>SUM(C15:J15)</f>
        <v>1705</v>
      </c>
      <c r="C15" s="52">
        <v>240</v>
      </c>
      <c r="D15" s="52">
        <v>206</v>
      </c>
      <c r="E15" s="52">
        <v>208</v>
      </c>
      <c r="F15" s="52">
        <v>236</v>
      </c>
      <c r="G15" s="52">
        <v>207</v>
      </c>
      <c r="H15" s="52">
        <v>207</v>
      </c>
      <c r="I15" s="52">
        <v>214</v>
      </c>
      <c r="J15" s="52">
        <v>187</v>
      </c>
    </row>
    <row r="16" spans="1:10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</row>
    <row r="18" spans="1:10" ht="12.75" customHeight="1" x14ac:dyDescent="0.2">
      <c r="A18" s="51" t="s">
        <v>26</v>
      </c>
      <c r="B18" s="52">
        <f>SUM(C18:J18)</f>
        <v>579</v>
      </c>
      <c r="C18" s="52">
        <v>106</v>
      </c>
      <c r="D18" s="52">
        <v>111</v>
      </c>
      <c r="E18" s="52">
        <v>61</v>
      </c>
      <c r="F18" s="52">
        <v>60</v>
      </c>
      <c r="G18" s="52">
        <v>59</v>
      </c>
      <c r="H18" s="52">
        <v>56</v>
      </c>
      <c r="I18" s="52">
        <v>71</v>
      </c>
      <c r="J18" s="52">
        <v>55</v>
      </c>
    </row>
    <row r="19" spans="1:10" ht="12.75" customHeight="1" x14ac:dyDescent="0.2">
      <c r="A19" s="51" t="s">
        <v>27</v>
      </c>
      <c r="B19" s="52">
        <f>SUM(C19:J19)</f>
        <v>1179</v>
      </c>
      <c r="C19" s="52">
        <v>226</v>
      </c>
      <c r="D19" s="52">
        <v>168</v>
      </c>
      <c r="E19" s="52">
        <v>139</v>
      </c>
      <c r="F19" s="52">
        <v>139</v>
      </c>
      <c r="G19" s="52">
        <v>134</v>
      </c>
      <c r="H19" s="52">
        <v>134</v>
      </c>
      <c r="I19" s="52">
        <v>128</v>
      </c>
      <c r="J19" s="52">
        <v>111</v>
      </c>
    </row>
    <row r="20" spans="1:10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</row>
    <row r="21" spans="1:10" ht="12.75" customHeight="1" x14ac:dyDescent="0.2">
      <c r="A21" s="51" t="s">
        <v>29</v>
      </c>
      <c r="B21" s="52">
        <f>SUM(C21:J21)</f>
        <v>642</v>
      </c>
      <c r="C21" s="52">
        <v>76</v>
      </c>
      <c r="D21" s="52">
        <v>81</v>
      </c>
      <c r="E21" s="52">
        <v>91</v>
      </c>
      <c r="F21" s="52">
        <v>77</v>
      </c>
      <c r="G21" s="52">
        <v>92</v>
      </c>
      <c r="H21" s="52">
        <v>94</v>
      </c>
      <c r="I21" s="52">
        <v>65</v>
      </c>
      <c r="J21" s="52">
        <v>66</v>
      </c>
    </row>
    <row r="22" spans="1:10" ht="12.75" customHeight="1" x14ac:dyDescent="0.2">
      <c r="A22" s="51" t="s">
        <v>30</v>
      </c>
      <c r="B22" s="52">
        <f>SUM(C22:J22)</f>
        <v>1198</v>
      </c>
      <c r="C22" s="52">
        <f>116+69</f>
        <v>185</v>
      </c>
      <c r="D22" s="52">
        <f>132+54</f>
        <v>186</v>
      </c>
      <c r="E22" s="52">
        <f>111+54</f>
        <v>165</v>
      </c>
      <c r="F22" s="52">
        <f>98+54</f>
        <v>152</v>
      </c>
      <c r="G22" s="52">
        <f>86+55</f>
        <v>141</v>
      </c>
      <c r="H22" s="52">
        <f>87+54</f>
        <v>141</v>
      </c>
      <c r="I22" s="52">
        <f>88+55</f>
        <v>143</v>
      </c>
      <c r="J22" s="52">
        <f>48+37</f>
        <v>85</v>
      </c>
    </row>
    <row r="23" spans="1:10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</row>
    <row r="24" spans="1:10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" ht="12.75" customHeight="1" x14ac:dyDescent="0.2">
      <c r="A25" s="51" t="s">
        <v>33</v>
      </c>
      <c r="B25" s="52">
        <f>SUM(C25:J25)</f>
        <v>499</v>
      </c>
      <c r="C25" s="52">
        <v>54</v>
      </c>
      <c r="D25" s="52">
        <v>67</v>
      </c>
      <c r="E25" s="52">
        <v>69</v>
      </c>
      <c r="F25" s="52">
        <v>57</v>
      </c>
      <c r="G25" s="52">
        <v>56</v>
      </c>
      <c r="H25" s="52">
        <v>63</v>
      </c>
      <c r="I25" s="52">
        <v>58</v>
      </c>
      <c r="J25" s="52">
        <v>75</v>
      </c>
    </row>
    <row r="26" spans="1:10" ht="12.75" customHeight="1" x14ac:dyDescent="0.2">
      <c r="A26" s="51" t="s">
        <v>34</v>
      </c>
      <c r="B26" s="52">
        <f>SUM(C26:J26)</f>
        <v>966</v>
      </c>
      <c r="C26" s="52">
        <v>145</v>
      </c>
      <c r="D26" s="52">
        <v>129</v>
      </c>
      <c r="E26" s="52">
        <v>107</v>
      </c>
      <c r="F26" s="52">
        <v>115</v>
      </c>
      <c r="G26" s="52">
        <v>115</v>
      </c>
      <c r="H26" s="52">
        <v>124</v>
      </c>
      <c r="I26" s="52">
        <v>121</v>
      </c>
      <c r="J26" s="52">
        <v>110</v>
      </c>
    </row>
    <row r="27" spans="1:10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</row>
    <row r="28" spans="1:10" ht="12.75" customHeight="1" x14ac:dyDescent="0.2">
      <c r="A28" s="51" t="s">
        <v>36</v>
      </c>
      <c r="B28" s="52">
        <f>SUM(C28:J28)</f>
        <v>779</v>
      </c>
      <c r="C28" s="52">
        <v>115</v>
      </c>
      <c r="D28" s="52">
        <v>102</v>
      </c>
      <c r="E28" s="52">
        <v>117</v>
      </c>
      <c r="F28" s="52">
        <v>74</v>
      </c>
      <c r="G28" s="52">
        <v>90</v>
      </c>
      <c r="H28" s="52">
        <v>90</v>
      </c>
      <c r="I28" s="52">
        <v>102</v>
      </c>
      <c r="J28" s="52">
        <v>89</v>
      </c>
    </row>
    <row r="29" spans="1:10" ht="12.75" customHeight="1" x14ac:dyDescent="0.2">
      <c r="A29" s="51" t="s">
        <v>37</v>
      </c>
      <c r="B29" s="52">
        <f>SUM(C29:J29)</f>
        <v>1425</v>
      </c>
      <c r="C29" s="52">
        <v>187</v>
      </c>
      <c r="D29" s="52">
        <v>213</v>
      </c>
      <c r="E29" s="52">
        <v>205</v>
      </c>
      <c r="F29" s="52">
        <v>178</v>
      </c>
      <c r="G29" s="52">
        <v>192</v>
      </c>
      <c r="H29" s="52">
        <v>171</v>
      </c>
      <c r="I29" s="52">
        <v>153</v>
      </c>
      <c r="J29" s="52">
        <v>126</v>
      </c>
    </row>
    <row r="30" spans="1:10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</row>
    <row r="31" spans="1:10" ht="12.75" customHeight="1" x14ac:dyDescent="0.2">
      <c r="A31" s="51" t="s">
        <v>39</v>
      </c>
      <c r="B31" s="52">
        <f>SUM(C31:J31)</f>
        <v>622</v>
      </c>
      <c r="C31" s="52">
        <v>89</v>
      </c>
      <c r="D31" s="52">
        <v>88</v>
      </c>
      <c r="E31" s="52">
        <v>82</v>
      </c>
      <c r="F31" s="52">
        <v>78</v>
      </c>
      <c r="G31" s="52">
        <v>88</v>
      </c>
      <c r="H31" s="52">
        <v>69</v>
      </c>
      <c r="I31" s="52">
        <v>66</v>
      </c>
      <c r="J31" s="52">
        <v>62</v>
      </c>
    </row>
    <row r="32" spans="1:10" ht="12.75" customHeight="1" x14ac:dyDescent="0.2">
      <c r="A32" s="51" t="s">
        <v>40</v>
      </c>
      <c r="B32" s="52">
        <f>SUM(C32:J32)</f>
        <v>789</v>
      </c>
      <c r="C32" s="52">
        <v>114</v>
      </c>
      <c r="D32" s="52">
        <v>130</v>
      </c>
      <c r="E32" s="52">
        <v>97</v>
      </c>
      <c r="F32" s="52">
        <v>103</v>
      </c>
      <c r="G32" s="52">
        <v>89</v>
      </c>
      <c r="H32" s="52">
        <v>83</v>
      </c>
      <c r="I32" s="52">
        <v>85</v>
      </c>
      <c r="J32" s="52">
        <v>88</v>
      </c>
    </row>
    <row r="33" spans="1:11" ht="12.75" customHeight="1" x14ac:dyDescent="0.2">
      <c r="A33" s="54" t="s">
        <v>41</v>
      </c>
      <c r="B33" s="52">
        <f>SUM(C33:J33)</f>
        <v>10383</v>
      </c>
      <c r="C33" s="52">
        <f t="shared" ref="C33:H33" si="1">SUM(C15:C32)</f>
        <v>1537</v>
      </c>
      <c r="D33" s="52">
        <f t="shared" si="1"/>
        <v>1481</v>
      </c>
      <c r="E33" s="52">
        <f t="shared" si="1"/>
        <v>1341</v>
      </c>
      <c r="F33" s="52">
        <f t="shared" si="1"/>
        <v>1269</v>
      </c>
      <c r="G33" s="52">
        <f t="shared" si="1"/>
        <v>1263</v>
      </c>
      <c r="H33" s="52">
        <f t="shared" si="1"/>
        <v>1232</v>
      </c>
      <c r="I33" s="52">
        <f>SUM(I15:I32)</f>
        <v>1206</v>
      </c>
      <c r="J33" s="52">
        <f>SUM(J15:J32)</f>
        <v>1054</v>
      </c>
    </row>
    <row r="34" spans="1:11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</row>
    <row r="35" spans="1:11" ht="12.75" customHeight="1" x14ac:dyDescent="0.2">
      <c r="A35" s="54" t="s">
        <v>42</v>
      </c>
      <c r="B35" s="58">
        <f t="shared" ref="B35:J35" si="2">B14+B33</f>
        <v>15755</v>
      </c>
      <c r="C35" s="58">
        <f t="shared" si="2"/>
        <v>2307</v>
      </c>
      <c r="D35" s="58">
        <f t="shared" si="2"/>
        <v>2231</v>
      </c>
      <c r="E35" s="58">
        <f t="shared" si="2"/>
        <v>2031</v>
      </c>
      <c r="F35" s="58">
        <f t="shared" si="2"/>
        <v>1913</v>
      </c>
      <c r="G35" s="58">
        <f t="shared" si="2"/>
        <v>1923</v>
      </c>
      <c r="H35" s="58">
        <f t="shared" si="2"/>
        <v>1854</v>
      </c>
      <c r="I35" s="58">
        <f t="shared" si="2"/>
        <v>1888</v>
      </c>
      <c r="J35" s="58">
        <f t="shared" si="2"/>
        <v>1608</v>
      </c>
      <c r="K35" s="64"/>
    </row>
    <row r="36" spans="1:11" ht="6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1" ht="12.75" customHeight="1" x14ac:dyDescent="0.2">
      <c r="A37" s="65" t="s">
        <v>104</v>
      </c>
      <c r="B37" s="53"/>
      <c r="C37" s="53"/>
      <c r="D37" s="53"/>
      <c r="E37" s="53"/>
      <c r="F37" s="53"/>
      <c r="G37" s="53"/>
      <c r="H37" s="53"/>
      <c r="I37" s="53"/>
      <c r="J37" s="53"/>
    </row>
    <row r="38" spans="1:11" ht="6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</row>
    <row r="39" spans="1:11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activeCell="C6" sqref="C6:H6"/>
    </sheetView>
  </sheetViews>
  <sheetFormatPr baseColWidth="10" defaultColWidth="9.85546875" defaultRowHeight="12.75" customHeight="1" x14ac:dyDescent="0.2"/>
  <cols>
    <col min="1" max="1" width="22" style="24" customWidth="1"/>
    <col min="2" max="10" width="9.140625" style="24" customWidth="1"/>
    <col min="11" max="16384" width="9.85546875" style="24"/>
  </cols>
  <sheetData>
    <row r="1" spans="1:10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ht="26.25" customHeight="1" x14ac:dyDescent="0.2">
      <c r="A3" s="70" t="s">
        <v>99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s="26" customFormat="1" ht="12.75" customHeight="1" thickBot="1" x14ac:dyDescent="0.25">
      <c r="A5" s="79" t="s">
        <v>4</v>
      </c>
      <c r="B5" s="80" t="s">
        <v>67</v>
      </c>
      <c r="C5" s="48" t="s">
        <v>102</v>
      </c>
      <c r="D5" s="48"/>
      <c r="E5" s="48"/>
      <c r="F5" s="48"/>
      <c r="G5" s="48"/>
      <c r="H5" s="48"/>
      <c r="I5" s="48"/>
      <c r="J5" s="49"/>
    </row>
    <row r="6" spans="1:10" s="26" customFormat="1" ht="12.75" customHeight="1" thickBot="1" x14ac:dyDescent="0.25">
      <c r="A6" s="79"/>
      <c r="B6" s="80"/>
      <c r="C6" s="81" t="s">
        <v>101</v>
      </c>
      <c r="D6" s="82"/>
      <c r="E6" s="82"/>
      <c r="F6" s="82"/>
      <c r="G6" s="82"/>
      <c r="H6" s="79"/>
      <c r="I6" s="83" t="s">
        <v>103</v>
      </c>
      <c r="J6" s="84"/>
    </row>
    <row r="7" spans="1:10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6" t="s">
        <v>86</v>
      </c>
      <c r="J7" s="67" t="s">
        <v>87</v>
      </c>
    </row>
    <row r="8" spans="1:10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2.75" customHeight="1" x14ac:dyDescent="0.2">
      <c r="A9" s="51" t="s">
        <v>17</v>
      </c>
      <c r="B9" s="52">
        <f>SUM(C9:J9)</f>
        <v>622</v>
      </c>
      <c r="C9" s="52">
        <v>96</v>
      </c>
      <c r="D9" s="52">
        <v>100</v>
      </c>
      <c r="E9" s="52">
        <v>72</v>
      </c>
      <c r="F9" s="52">
        <v>78</v>
      </c>
      <c r="G9" s="52">
        <v>73</v>
      </c>
      <c r="H9" s="52">
        <v>75</v>
      </c>
      <c r="I9" s="52">
        <v>68</v>
      </c>
      <c r="J9" s="52">
        <v>60</v>
      </c>
    </row>
    <row r="10" spans="1:10" ht="12.75" customHeight="1" x14ac:dyDescent="0.2">
      <c r="A10" s="51" t="s">
        <v>18</v>
      </c>
      <c r="B10" s="52">
        <f>SUM(C10:J10)</f>
        <v>927</v>
      </c>
      <c r="C10" s="52">
        <v>139</v>
      </c>
      <c r="D10" s="52">
        <v>126</v>
      </c>
      <c r="E10" s="52">
        <v>105</v>
      </c>
      <c r="F10" s="52">
        <v>107</v>
      </c>
      <c r="G10" s="52">
        <v>113</v>
      </c>
      <c r="H10" s="52">
        <v>131</v>
      </c>
      <c r="I10" s="52">
        <v>116</v>
      </c>
      <c r="J10" s="52">
        <v>90</v>
      </c>
    </row>
    <row r="11" spans="1:10" ht="12.75" customHeight="1" x14ac:dyDescent="0.2">
      <c r="A11" s="51" t="s">
        <v>19</v>
      </c>
      <c r="B11" s="52">
        <f>SUM(C11:J11)</f>
        <v>1118</v>
      </c>
      <c r="C11" s="52">
        <v>185</v>
      </c>
      <c r="D11" s="52">
        <v>152</v>
      </c>
      <c r="E11" s="52">
        <v>148</v>
      </c>
      <c r="F11" s="52">
        <v>127</v>
      </c>
      <c r="G11" s="52">
        <v>128</v>
      </c>
      <c r="H11" s="52">
        <v>140</v>
      </c>
      <c r="I11" s="52">
        <v>127</v>
      </c>
      <c r="J11" s="52">
        <v>111</v>
      </c>
    </row>
    <row r="12" spans="1:10" ht="12.75" customHeight="1" x14ac:dyDescent="0.2">
      <c r="A12" s="51" t="s">
        <v>20</v>
      </c>
      <c r="B12" s="52">
        <f>SUM(C12:J12)</f>
        <v>1019</v>
      </c>
      <c r="C12" s="52">
        <v>134</v>
      </c>
      <c r="D12" s="52">
        <v>123</v>
      </c>
      <c r="E12" s="52">
        <v>145</v>
      </c>
      <c r="F12" s="52">
        <v>151</v>
      </c>
      <c r="G12" s="52">
        <v>108</v>
      </c>
      <c r="H12" s="52">
        <v>127</v>
      </c>
      <c r="I12" s="52">
        <v>121</v>
      </c>
      <c r="J12" s="52">
        <v>110</v>
      </c>
    </row>
    <row r="13" spans="1:10" ht="12.75" customHeight="1" x14ac:dyDescent="0.2">
      <c r="A13" s="51" t="s">
        <v>21</v>
      </c>
      <c r="B13" s="52">
        <f>SUM(C13:J13)</f>
        <v>1604</v>
      </c>
      <c r="C13" s="52">
        <v>219</v>
      </c>
      <c r="D13" s="52">
        <v>195</v>
      </c>
      <c r="E13" s="52">
        <v>200</v>
      </c>
      <c r="F13" s="52">
        <v>207</v>
      </c>
      <c r="G13" s="52">
        <v>194</v>
      </c>
      <c r="H13" s="52">
        <v>212</v>
      </c>
      <c r="I13" s="52">
        <v>183</v>
      </c>
      <c r="J13" s="52">
        <v>194</v>
      </c>
    </row>
    <row r="14" spans="1:10" ht="12.75" customHeight="1" x14ac:dyDescent="0.2">
      <c r="A14" s="54" t="s">
        <v>22</v>
      </c>
      <c r="B14" s="52">
        <f>SUM(B9:B13)</f>
        <v>5290</v>
      </c>
      <c r="C14" s="52">
        <f t="shared" ref="C14:H14" si="0">SUM(C9:C13)</f>
        <v>773</v>
      </c>
      <c r="D14" s="52">
        <f t="shared" si="0"/>
        <v>696</v>
      </c>
      <c r="E14" s="52">
        <f t="shared" si="0"/>
        <v>670</v>
      </c>
      <c r="F14" s="52">
        <f t="shared" si="0"/>
        <v>670</v>
      </c>
      <c r="G14" s="52">
        <f t="shared" si="0"/>
        <v>616</v>
      </c>
      <c r="H14" s="52">
        <f t="shared" si="0"/>
        <v>685</v>
      </c>
      <c r="I14" s="52">
        <f>SUM(I9:I13)</f>
        <v>615</v>
      </c>
      <c r="J14" s="52">
        <f>SUM(J9:J13)</f>
        <v>565</v>
      </c>
    </row>
    <row r="15" spans="1:10" ht="5.0999999999999996" customHeight="1" x14ac:dyDescent="0.2">
      <c r="A15" s="55"/>
      <c r="B15" s="56"/>
      <c r="C15" s="44"/>
      <c r="D15" s="44"/>
      <c r="E15" s="44"/>
      <c r="F15" s="44"/>
      <c r="G15" s="44"/>
      <c r="H15" s="44"/>
      <c r="I15" s="44"/>
      <c r="J15" s="44"/>
    </row>
    <row r="16" spans="1:10" ht="12.75" customHeight="1" x14ac:dyDescent="0.2">
      <c r="A16" s="51" t="s">
        <v>23</v>
      </c>
      <c r="B16" s="52">
        <f>SUM(C16:J16)</f>
        <v>1699</v>
      </c>
      <c r="C16" s="52">
        <v>210</v>
      </c>
      <c r="D16" s="52">
        <v>221</v>
      </c>
      <c r="E16" s="52">
        <v>245</v>
      </c>
      <c r="F16" s="52">
        <v>229</v>
      </c>
      <c r="G16" s="52">
        <v>206</v>
      </c>
      <c r="H16" s="52">
        <v>230</v>
      </c>
      <c r="I16" s="52">
        <v>201</v>
      </c>
      <c r="J16" s="52">
        <v>157</v>
      </c>
    </row>
    <row r="17" spans="1:10" ht="12.75" customHeight="1" x14ac:dyDescent="0.2">
      <c r="A17" s="51" t="s">
        <v>24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</row>
    <row r="18" spans="1:10" ht="12.75" customHeight="1" x14ac:dyDescent="0.2">
      <c r="A18" s="51" t="s">
        <v>25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</row>
    <row r="19" spans="1:10" ht="12.75" customHeight="1" x14ac:dyDescent="0.2">
      <c r="A19" s="51" t="s">
        <v>26</v>
      </c>
      <c r="B19" s="52">
        <f>SUM(C19:J19)</f>
        <v>546</v>
      </c>
      <c r="C19" s="52">
        <v>113</v>
      </c>
      <c r="D19" s="52">
        <v>66</v>
      </c>
      <c r="E19" s="52">
        <v>60</v>
      </c>
      <c r="F19" s="52">
        <v>56</v>
      </c>
      <c r="G19" s="52">
        <v>56</v>
      </c>
      <c r="H19" s="52">
        <v>74</v>
      </c>
      <c r="I19" s="52">
        <v>58</v>
      </c>
      <c r="J19" s="52">
        <v>63</v>
      </c>
    </row>
    <row r="20" spans="1:10" ht="12.75" customHeight="1" x14ac:dyDescent="0.2">
      <c r="A20" s="51" t="s">
        <v>27</v>
      </c>
      <c r="B20" s="52">
        <f>SUM(C20:J20)</f>
        <v>1061</v>
      </c>
      <c r="C20" s="52">
        <v>165</v>
      </c>
      <c r="D20" s="52">
        <v>144</v>
      </c>
      <c r="E20" s="52">
        <v>141</v>
      </c>
      <c r="F20" s="52">
        <v>141</v>
      </c>
      <c r="G20" s="52">
        <v>129</v>
      </c>
      <c r="H20" s="52">
        <v>124</v>
      </c>
      <c r="I20" s="52">
        <v>124</v>
      </c>
      <c r="J20" s="52">
        <v>93</v>
      </c>
    </row>
    <row r="21" spans="1:10" ht="12.75" customHeight="1" x14ac:dyDescent="0.2">
      <c r="A21" s="51" t="s">
        <v>28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</row>
    <row r="22" spans="1:10" ht="12.75" customHeight="1" x14ac:dyDescent="0.2">
      <c r="A22" s="51" t="s">
        <v>29</v>
      </c>
      <c r="B22" s="52">
        <f>SUM(C22:J22)</f>
        <v>656</v>
      </c>
      <c r="C22" s="52">
        <v>84</v>
      </c>
      <c r="D22" s="52">
        <v>91</v>
      </c>
      <c r="E22" s="52">
        <v>91</v>
      </c>
      <c r="F22" s="52">
        <v>91</v>
      </c>
      <c r="G22" s="52">
        <v>97</v>
      </c>
      <c r="H22" s="52">
        <v>66</v>
      </c>
      <c r="I22" s="52">
        <v>71</v>
      </c>
      <c r="J22" s="52">
        <v>65</v>
      </c>
    </row>
    <row r="23" spans="1:10" ht="12.75" customHeight="1" x14ac:dyDescent="0.2">
      <c r="A23" s="51" t="s">
        <v>30</v>
      </c>
      <c r="B23" s="52">
        <f>SUM(C23:J23)</f>
        <v>1178</v>
      </c>
      <c r="C23" s="52">
        <v>196</v>
      </c>
      <c r="D23" s="52">
        <v>180</v>
      </c>
      <c r="E23" s="52">
        <v>161</v>
      </c>
      <c r="F23" s="52">
        <v>154</v>
      </c>
      <c r="G23" s="52">
        <v>151</v>
      </c>
      <c r="H23" s="52">
        <v>151</v>
      </c>
      <c r="I23" s="52">
        <v>98</v>
      </c>
      <c r="J23" s="52">
        <v>87</v>
      </c>
    </row>
    <row r="24" spans="1:10" ht="12.75" customHeight="1" x14ac:dyDescent="0.2">
      <c r="A24" s="51" t="s">
        <v>31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" ht="12.75" customHeight="1" x14ac:dyDescent="0.2">
      <c r="A25" s="51" t="s">
        <v>32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</row>
    <row r="26" spans="1:10" ht="12.75" customHeight="1" x14ac:dyDescent="0.2">
      <c r="A26" s="51" t="s">
        <v>33</v>
      </c>
      <c r="B26" s="52">
        <f>SUM(C26:J26)</f>
        <v>536</v>
      </c>
      <c r="C26" s="52">
        <v>75</v>
      </c>
      <c r="D26" s="52">
        <v>64</v>
      </c>
      <c r="E26" s="52">
        <v>68</v>
      </c>
      <c r="F26" s="52">
        <v>62</v>
      </c>
      <c r="G26" s="52">
        <v>65</v>
      </c>
      <c r="H26" s="52">
        <v>64</v>
      </c>
      <c r="I26" s="52">
        <v>75</v>
      </c>
      <c r="J26" s="52">
        <v>63</v>
      </c>
    </row>
    <row r="27" spans="1:10" ht="12.75" customHeight="1" x14ac:dyDescent="0.2">
      <c r="A27" s="51" t="s">
        <v>34</v>
      </c>
      <c r="B27" s="52">
        <f>SUM(C27:J27)</f>
        <v>950</v>
      </c>
      <c r="C27" s="52">
        <v>129</v>
      </c>
      <c r="D27" s="52">
        <v>117</v>
      </c>
      <c r="E27" s="52">
        <v>112</v>
      </c>
      <c r="F27" s="52">
        <v>113</v>
      </c>
      <c r="G27" s="52">
        <v>134</v>
      </c>
      <c r="H27" s="52">
        <v>123</v>
      </c>
      <c r="I27" s="52">
        <v>116</v>
      </c>
      <c r="J27" s="52">
        <v>106</v>
      </c>
    </row>
    <row r="28" spans="1:10" ht="12.75" customHeight="1" x14ac:dyDescent="0.2">
      <c r="A28" s="51" t="s">
        <v>35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</row>
    <row r="29" spans="1:10" ht="12.75" customHeight="1" x14ac:dyDescent="0.2">
      <c r="A29" s="51" t="s">
        <v>36</v>
      </c>
      <c r="B29" s="52">
        <f>SUM(C29:J29)</f>
        <v>751</v>
      </c>
      <c r="C29" s="52">
        <v>113</v>
      </c>
      <c r="D29" s="52">
        <v>120</v>
      </c>
      <c r="E29" s="52">
        <v>76</v>
      </c>
      <c r="F29" s="52">
        <v>85</v>
      </c>
      <c r="G29" s="52">
        <v>93</v>
      </c>
      <c r="H29" s="52">
        <v>99</v>
      </c>
      <c r="I29" s="52">
        <v>96</v>
      </c>
      <c r="J29" s="52">
        <v>69</v>
      </c>
    </row>
    <row r="30" spans="1:10" ht="12.75" customHeight="1" x14ac:dyDescent="0.2">
      <c r="A30" s="51" t="s">
        <v>37</v>
      </c>
      <c r="B30" s="52">
        <f>SUM(C30:J30)</f>
        <v>1470</v>
      </c>
      <c r="C30" s="52">
        <v>230</v>
      </c>
      <c r="D30" s="52">
        <v>222</v>
      </c>
      <c r="E30" s="52">
        <v>187</v>
      </c>
      <c r="F30" s="52">
        <v>202</v>
      </c>
      <c r="G30" s="52">
        <v>174</v>
      </c>
      <c r="H30" s="52">
        <v>169</v>
      </c>
      <c r="I30" s="52">
        <v>132</v>
      </c>
      <c r="J30" s="52">
        <v>154</v>
      </c>
    </row>
    <row r="31" spans="1:10" ht="12.75" customHeight="1" x14ac:dyDescent="0.2">
      <c r="A31" s="51" t="s">
        <v>38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</row>
    <row r="32" spans="1:10" ht="12.75" customHeight="1" x14ac:dyDescent="0.2">
      <c r="A32" s="51" t="s">
        <v>39</v>
      </c>
      <c r="B32" s="52">
        <f>SUM(C32:J32)</f>
        <v>633</v>
      </c>
      <c r="C32" s="52">
        <v>87</v>
      </c>
      <c r="D32" s="52">
        <v>93</v>
      </c>
      <c r="E32" s="52">
        <v>88</v>
      </c>
      <c r="F32" s="52">
        <v>86</v>
      </c>
      <c r="G32" s="52">
        <v>91</v>
      </c>
      <c r="H32" s="52">
        <v>70</v>
      </c>
      <c r="I32" s="52">
        <v>67</v>
      </c>
      <c r="J32" s="52">
        <v>51</v>
      </c>
    </row>
    <row r="33" spans="1:11" ht="12.75" customHeight="1" x14ac:dyDescent="0.2">
      <c r="A33" s="51" t="s">
        <v>40</v>
      </c>
      <c r="B33" s="52">
        <f>SUM(C33:J33)</f>
        <v>812</v>
      </c>
      <c r="C33" s="52">
        <v>137</v>
      </c>
      <c r="D33" s="52">
        <v>108</v>
      </c>
      <c r="E33" s="52">
        <v>105</v>
      </c>
      <c r="F33" s="52">
        <v>102</v>
      </c>
      <c r="G33" s="52">
        <v>78</v>
      </c>
      <c r="H33" s="52">
        <v>101</v>
      </c>
      <c r="I33" s="52">
        <v>87</v>
      </c>
      <c r="J33" s="52">
        <v>94</v>
      </c>
    </row>
    <row r="34" spans="1:11" ht="12.75" customHeight="1" x14ac:dyDescent="0.2">
      <c r="A34" s="54" t="s">
        <v>41</v>
      </c>
      <c r="B34" s="52">
        <f>SUM(C34:J34)</f>
        <v>10292</v>
      </c>
      <c r="C34" s="52">
        <f t="shared" ref="C34:H34" si="1">SUM(C16:C33)</f>
        <v>1539</v>
      </c>
      <c r="D34" s="52">
        <f t="shared" si="1"/>
        <v>1426</v>
      </c>
      <c r="E34" s="52">
        <f t="shared" si="1"/>
        <v>1334</v>
      </c>
      <c r="F34" s="52">
        <f t="shared" si="1"/>
        <v>1321</v>
      </c>
      <c r="G34" s="52">
        <f t="shared" si="1"/>
        <v>1274</v>
      </c>
      <c r="H34" s="52">
        <f t="shared" si="1"/>
        <v>1271</v>
      </c>
      <c r="I34" s="52">
        <f>SUM(I16:I33)</f>
        <v>1125</v>
      </c>
      <c r="J34" s="52">
        <f>SUM(J16:J33)</f>
        <v>1002</v>
      </c>
    </row>
    <row r="35" spans="1:11" ht="5.0999999999999996" customHeight="1" x14ac:dyDescent="0.2">
      <c r="A35" s="57"/>
      <c r="B35" s="52"/>
      <c r="C35" s="44"/>
      <c r="D35" s="44"/>
      <c r="E35" s="44"/>
      <c r="F35" s="44"/>
      <c r="G35" s="44"/>
      <c r="H35" s="44"/>
      <c r="I35" s="44"/>
      <c r="J35" s="44"/>
    </row>
    <row r="36" spans="1:11" ht="12.75" customHeight="1" x14ac:dyDescent="0.2">
      <c r="A36" s="54" t="s">
        <v>42</v>
      </c>
      <c r="B36" s="58">
        <f t="shared" ref="B36:J36" si="2">B14+B34</f>
        <v>15582</v>
      </c>
      <c r="C36" s="58">
        <f t="shared" si="2"/>
        <v>2312</v>
      </c>
      <c r="D36" s="58">
        <f t="shared" si="2"/>
        <v>2122</v>
      </c>
      <c r="E36" s="58">
        <f t="shared" si="2"/>
        <v>2004</v>
      </c>
      <c r="F36" s="58">
        <f t="shared" si="2"/>
        <v>1991</v>
      </c>
      <c r="G36" s="58">
        <f t="shared" si="2"/>
        <v>1890</v>
      </c>
      <c r="H36" s="58">
        <f t="shared" si="2"/>
        <v>1956</v>
      </c>
      <c r="I36" s="58">
        <f t="shared" si="2"/>
        <v>1740</v>
      </c>
      <c r="J36" s="58">
        <f t="shared" si="2"/>
        <v>1567</v>
      </c>
      <c r="K36" s="64"/>
    </row>
    <row r="37" spans="1:11" ht="12.75" customHeight="1" x14ac:dyDescent="0.2">
      <c r="A37" s="60" t="s">
        <v>68</v>
      </c>
      <c r="B37" s="53"/>
      <c r="C37" s="53"/>
      <c r="D37" s="53"/>
      <c r="E37" s="53"/>
      <c r="F37" s="53"/>
      <c r="G37" s="53"/>
      <c r="H37" s="53"/>
      <c r="I37" s="53"/>
      <c r="J37" s="53"/>
    </row>
    <row r="38" spans="1:11" ht="12.75" customHeight="1" x14ac:dyDescent="0.2">
      <c r="A38" s="65" t="s">
        <v>104</v>
      </c>
      <c r="B38" s="53"/>
      <c r="C38" s="53"/>
      <c r="D38" s="53"/>
      <c r="E38" s="53"/>
      <c r="F38" s="53"/>
      <c r="G38" s="53"/>
      <c r="H38" s="53"/>
      <c r="I38" s="53"/>
    </row>
    <row r="39" spans="1:11" ht="12.75" customHeight="1" x14ac:dyDescent="0.2">
      <c r="A39" s="60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12.75" customHeight="1" x14ac:dyDescent="0.2">
      <c r="A40" s="61" t="s">
        <v>66</v>
      </c>
      <c r="B40" s="26"/>
      <c r="C40" s="26"/>
      <c r="D40" s="26"/>
      <c r="E40" s="26"/>
      <c r="F40" s="26"/>
      <c r="G40" s="26"/>
      <c r="H40" s="26"/>
      <c r="I40" s="26"/>
      <c r="J40" s="26"/>
    </row>
    <row r="65" spans="1:1" ht="10.199999999999999" x14ac:dyDescent="0.2">
      <c r="A65" s="39"/>
    </row>
    <row r="66" spans="1:1" ht="10.199999999999999" x14ac:dyDescent="0.2"/>
  </sheetData>
  <mergeCells count="4">
    <mergeCell ref="A5:A7"/>
    <mergeCell ref="B5:B7"/>
    <mergeCell ref="C6:H6"/>
    <mergeCell ref="I6:J6"/>
  </mergeCells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140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98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2">
        <v>11</v>
      </c>
      <c r="J6" s="66" t="s">
        <v>86</v>
      </c>
      <c r="K6" s="67" t="s">
        <v>87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f>SUM(C8:K8)</f>
        <v>624</v>
      </c>
      <c r="C8" s="52">
        <v>105</v>
      </c>
      <c r="D8" s="52">
        <v>80</v>
      </c>
      <c r="E8" s="52">
        <v>79</v>
      </c>
      <c r="F8" s="52">
        <v>71</v>
      </c>
      <c r="G8" s="52">
        <v>79</v>
      </c>
      <c r="H8" s="52">
        <v>78</v>
      </c>
      <c r="I8" s="52"/>
      <c r="J8" s="52">
        <v>72</v>
      </c>
      <c r="K8" s="52">
        <v>60</v>
      </c>
    </row>
    <row r="9" spans="1:11" ht="12.75" customHeight="1" x14ac:dyDescent="0.2">
      <c r="A9" s="51" t="s">
        <v>18</v>
      </c>
      <c r="B9" s="52">
        <f>SUM(C9:K9)</f>
        <v>892</v>
      </c>
      <c r="C9" s="52">
        <v>131</v>
      </c>
      <c r="D9" s="52">
        <v>107</v>
      </c>
      <c r="E9" s="52">
        <v>109</v>
      </c>
      <c r="F9" s="52">
        <v>113</v>
      </c>
      <c r="G9" s="52">
        <v>136</v>
      </c>
      <c r="H9" s="52">
        <v>116</v>
      </c>
      <c r="I9" s="52"/>
      <c r="J9" s="52">
        <v>81</v>
      </c>
      <c r="K9" s="52">
        <v>99</v>
      </c>
    </row>
    <row r="10" spans="1:11" ht="12.75" customHeight="1" x14ac:dyDescent="0.2">
      <c r="A10" s="51" t="s">
        <v>19</v>
      </c>
      <c r="B10" s="52">
        <f>SUM(C10:K10)</f>
        <v>1087</v>
      </c>
      <c r="C10" s="52">
        <v>163</v>
      </c>
      <c r="D10" s="52">
        <v>148</v>
      </c>
      <c r="E10" s="52">
        <v>132</v>
      </c>
      <c r="F10" s="52">
        <v>139</v>
      </c>
      <c r="G10" s="52">
        <v>148</v>
      </c>
      <c r="H10" s="52">
        <v>118</v>
      </c>
      <c r="I10" s="52"/>
      <c r="J10" s="52">
        <v>122</v>
      </c>
      <c r="K10" s="52">
        <v>117</v>
      </c>
    </row>
    <row r="11" spans="1:11" ht="12.75" customHeight="1" x14ac:dyDescent="0.2">
      <c r="A11" s="51" t="s">
        <v>20</v>
      </c>
      <c r="B11" s="52">
        <f>SUM(C11:K11)</f>
        <v>1038</v>
      </c>
      <c r="C11" s="52">
        <v>130</v>
      </c>
      <c r="D11" s="52">
        <v>148</v>
      </c>
      <c r="E11" s="52">
        <v>157</v>
      </c>
      <c r="F11" s="52">
        <v>106</v>
      </c>
      <c r="G11" s="52">
        <v>130</v>
      </c>
      <c r="H11" s="52">
        <v>121</v>
      </c>
      <c r="I11" s="52"/>
      <c r="J11" s="52">
        <v>129</v>
      </c>
      <c r="K11" s="52">
        <v>117</v>
      </c>
    </row>
    <row r="12" spans="1:11" ht="12.75" customHeight="1" x14ac:dyDescent="0.2">
      <c r="A12" s="51" t="s">
        <v>21</v>
      </c>
      <c r="B12" s="52">
        <f>SUM(C12:K12)</f>
        <v>1595</v>
      </c>
      <c r="C12" s="52">
        <v>194</v>
      </c>
      <c r="D12" s="52">
        <v>205</v>
      </c>
      <c r="E12" s="52">
        <v>212</v>
      </c>
      <c r="F12" s="52">
        <v>194</v>
      </c>
      <c r="G12" s="52">
        <v>215</v>
      </c>
      <c r="H12" s="52">
        <v>184</v>
      </c>
      <c r="I12" s="52"/>
      <c r="J12" s="52">
        <v>197</v>
      </c>
      <c r="K12" s="52">
        <v>194</v>
      </c>
    </row>
    <row r="13" spans="1:11" ht="12.75" customHeight="1" x14ac:dyDescent="0.2">
      <c r="A13" s="54" t="s">
        <v>22</v>
      </c>
      <c r="B13" s="52">
        <f>SUM(B8:B12)</f>
        <v>5236</v>
      </c>
      <c r="C13" s="52">
        <f t="shared" ref="C13:H13" si="0">SUM(C8:C12)</f>
        <v>723</v>
      </c>
      <c r="D13" s="52">
        <f t="shared" si="0"/>
        <v>688</v>
      </c>
      <c r="E13" s="52">
        <f t="shared" si="0"/>
        <v>689</v>
      </c>
      <c r="F13" s="52">
        <f t="shared" si="0"/>
        <v>623</v>
      </c>
      <c r="G13" s="52">
        <f t="shared" si="0"/>
        <v>708</v>
      </c>
      <c r="H13" s="52">
        <f t="shared" si="0"/>
        <v>617</v>
      </c>
      <c r="I13" s="52"/>
      <c r="J13" s="52">
        <f>SUM(J8:J12)</f>
        <v>601</v>
      </c>
      <c r="K13" s="52">
        <f>SUM(K8:K12)</f>
        <v>587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f>SUM(C15:K15)</f>
        <v>1698</v>
      </c>
      <c r="C15" s="52">
        <v>231</v>
      </c>
      <c r="D15" s="52">
        <v>247</v>
      </c>
      <c r="E15" s="52">
        <v>232</v>
      </c>
      <c r="F15" s="52">
        <v>226</v>
      </c>
      <c r="G15" s="52">
        <v>222</v>
      </c>
      <c r="H15" s="52">
        <v>219</v>
      </c>
      <c r="I15" s="52"/>
      <c r="J15" s="52">
        <v>157</v>
      </c>
      <c r="K15" s="52">
        <v>164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/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/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f>SUM(C18:K18)</f>
        <v>491</v>
      </c>
      <c r="C18" s="52">
        <v>75</v>
      </c>
      <c r="D18" s="52">
        <v>60</v>
      </c>
      <c r="E18" s="52">
        <v>54</v>
      </c>
      <c r="F18" s="52">
        <v>55</v>
      </c>
      <c r="G18" s="52">
        <v>69</v>
      </c>
      <c r="H18" s="52">
        <v>61</v>
      </c>
      <c r="I18" s="52"/>
      <c r="J18" s="52">
        <v>68</v>
      </c>
      <c r="K18" s="52">
        <v>49</v>
      </c>
    </row>
    <row r="19" spans="1:11" ht="12.75" customHeight="1" x14ac:dyDescent="0.2">
      <c r="A19" s="51" t="s">
        <v>27</v>
      </c>
      <c r="B19" s="52">
        <f>SUM(C19:K19)</f>
        <v>1089</v>
      </c>
      <c r="C19" s="52">
        <v>136</v>
      </c>
      <c r="D19" s="52">
        <v>152</v>
      </c>
      <c r="E19" s="52">
        <v>147</v>
      </c>
      <c r="F19" s="52">
        <v>132</v>
      </c>
      <c r="G19" s="52">
        <v>138</v>
      </c>
      <c r="H19" s="52">
        <v>130</v>
      </c>
      <c r="I19" s="52"/>
      <c r="J19" s="52">
        <v>111</v>
      </c>
      <c r="K19" s="52">
        <v>143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/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f>SUM(C21:K21)</f>
        <v>662</v>
      </c>
      <c r="C21" s="52">
        <v>96</v>
      </c>
      <c r="D21" s="52">
        <v>92</v>
      </c>
      <c r="E21" s="52">
        <v>95</v>
      </c>
      <c r="F21" s="52">
        <v>100</v>
      </c>
      <c r="G21" s="52">
        <v>73</v>
      </c>
      <c r="H21" s="52">
        <v>79</v>
      </c>
      <c r="I21" s="52"/>
      <c r="J21" s="52">
        <v>69</v>
      </c>
      <c r="K21" s="52">
        <v>58</v>
      </c>
    </row>
    <row r="22" spans="1:11" ht="12.75" customHeight="1" x14ac:dyDescent="0.2">
      <c r="A22" s="51" t="s">
        <v>30</v>
      </c>
      <c r="B22" s="52">
        <f>SUM(C22:K22)</f>
        <v>1162</v>
      </c>
      <c r="C22" s="52">
        <v>178</v>
      </c>
      <c r="D22" s="52">
        <v>171</v>
      </c>
      <c r="E22" s="52">
        <v>166</v>
      </c>
      <c r="F22" s="52">
        <v>170</v>
      </c>
      <c r="G22" s="52">
        <v>170</v>
      </c>
      <c r="H22" s="52">
        <v>107</v>
      </c>
      <c r="I22" s="52"/>
      <c r="J22" s="52">
        <v>98</v>
      </c>
      <c r="K22" s="52">
        <v>102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/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/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f>SUM(C25:K25)</f>
        <v>530</v>
      </c>
      <c r="C25" s="52">
        <v>67</v>
      </c>
      <c r="D25" s="52">
        <v>71</v>
      </c>
      <c r="E25" s="52">
        <v>60</v>
      </c>
      <c r="F25" s="52">
        <v>64</v>
      </c>
      <c r="G25" s="52">
        <v>67</v>
      </c>
      <c r="H25" s="52">
        <v>77</v>
      </c>
      <c r="I25" s="52"/>
      <c r="J25" s="52">
        <v>63</v>
      </c>
      <c r="K25" s="52">
        <v>61</v>
      </c>
    </row>
    <row r="26" spans="1:11" ht="12.75" customHeight="1" x14ac:dyDescent="0.2">
      <c r="A26" s="51" t="s">
        <v>34</v>
      </c>
      <c r="B26" s="52">
        <f>SUM(C26:K26)</f>
        <v>929</v>
      </c>
      <c r="C26" s="52">
        <v>114</v>
      </c>
      <c r="D26" s="52">
        <v>114</v>
      </c>
      <c r="E26" s="52">
        <v>118</v>
      </c>
      <c r="F26" s="52">
        <v>133</v>
      </c>
      <c r="G26" s="52">
        <v>124</v>
      </c>
      <c r="H26" s="52">
        <v>116</v>
      </c>
      <c r="I26" s="52"/>
      <c r="J26" s="52">
        <v>102</v>
      </c>
      <c r="K26" s="52">
        <v>108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/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f>SUM(C28:K28)</f>
        <v>761</v>
      </c>
      <c r="C28" s="52">
        <v>118</v>
      </c>
      <c r="D28" s="52">
        <v>86</v>
      </c>
      <c r="E28" s="52">
        <v>91</v>
      </c>
      <c r="F28" s="52">
        <v>100</v>
      </c>
      <c r="G28" s="52">
        <v>96</v>
      </c>
      <c r="H28" s="52">
        <v>98</v>
      </c>
      <c r="I28" s="52"/>
      <c r="J28" s="52">
        <v>69</v>
      </c>
      <c r="K28" s="52">
        <v>103</v>
      </c>
    </row>
    <row r="29" spans="1:11" ht="12.75" customHeight="1" x14ac:dyDescent="0.2">
      <c r="A29" s="51" t="s">
        <v>37</v>
      </c>
      <c r="B29" s="52">
        <f>SUM(C29:K29)</f>
        <v>1463</v>
      </c>
      <c r="C29" s="52">
        <v>222</v>
      </c>
      <c r="D29" s="52">
        <v>201</v>
      </c>
      <c r="E29" s="52">
        <v>206</v>
      </c>
      <c r="F29" s="52">
        <v>192</v>
      </c>
      <c r="G29" s="52">
        <v>184</v>
      </c>
      <c r="H29" s="52">
        <v>152</v>
      </c>
      <c r="I29" s="52"/>
      <c r="J29" s="52">
        <v>158</v>
      </c>
      <c r="K29" s="52">
        <v>148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/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f>SUM(C31:K31)</f>
        <v>640</v>
      </c>
      <c r="C31" s="52">
        <v>97</v>
      </c>
      <c r="D31" s="52">
        <v>89</v>
      </c>
      <c r="E31" s="52">
        <v>94</v>
      </c>
      <c r="F31" s="52">
        <v>92</v>
      </c>
      <c r="G31" s="52">
        <v>81</v>
      </c>
      <c r="H31" s="52">
        <v>72</v>
      </c>
      <c r="I31" s="52"/>
      <c r="J31" s="52">
        <v>54</v>
      </c>
      <c r="K31" s="52">
        <v>61</v>
      </c>
    </row>
    <row r="32" spans="1:11" ht="12.75" customHeight="1" x14ac:dyDescent="0.2">
      <c r="A32" s="51" t="s">
        <v>40</v>
      </c>
      <c r="B32" s="52">
        <f>SUM(C32:K32)</f>
        <v>815</v>
      </c>
      <c r="C32" s="52">
        <v>119</v>
      </c>
      <c r="D32" s="52">
        <v>114</v>
      </c>
      <c r="E32" s="52">
        <v>105</v>
      </c>
      <c r="F32" s="52">
        <v>84</v>
      </c>
      <c r="G32" s="52">
        <v>106</v>
      </c>
      <c r="H32" s="52">
        <v>99</v>
      </c>
      <c r="I32" s="52"/>
      <c r="J32" s="52">
        <v>102</v>
      </c>
      <c r="K32" s="52">
        <v>86</v>
      </c>
    </row>
    <row r="33" spans="1:12" ht="12.75" customHeight="1" x14ac:dyDescent="0.2">
      <c r="A33" s="54" t="s">
        <v>41</v>
      </c>
      <c r="B33" s="52">
        <f>SUM(C33:K33)</f>
        <v>10240</v>
      </c>
      <c r="C33" s="52">
        <f t="shared" ref="C33:H33" si="1">SUM(C15:C32)</f>
        <v>1453</v>
      </c>
      <c r="D33" s="52">
        <f t="shared" si="1"/>
        <v>1397</v>
      </c>
      <c r="E33" s="52">
        <f t="shared" si="1"/>
        <v>1368</v>
      </c>
      <c r="F33" s="52">
        <f t="shared" si="1"/>
        <v>1348</v>
      </c>
      <c r="G33" s="52">
        <f t="shared" si="1"/>
        <v>1330</v>
      </c>
      <c r="H33" s="52">
        <f t="shared" si="1"/>
        <v>1210</v>
      </c>
      <c r="I33" s="52"/>
      <c r="J33" s="52">
        <f>SUM(J15:J32)</f>
        <v>1051</v>
      </c>
      <c r="K33" s="52">
        <f>SUM(K15:K32)</f>
        <v>1083</v>
      </c>
    </row>
    <row r="34" spans="1:12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2" ht="12.75" customHeight="1" x14ac:dyDescent="0.2">
      <c r="A35" s="54" t="s">
        <v>42</v>
      </c>
      <c r="B35" s="58">
        <f t="shared" ref="B35:K35" si="2">B13+B33</f>
        <v>15476</v>
      </c>
      <c r="C35" s="58">
        <f t="shared" si="2"/>
        <v>2176</v>
      </c>
      <c r="D35" s="58">
        <f t="shared" si="2"/>
        <v>2085</v>
      </c>
      <c r="E35" s="58">
        <f t="shared" si="2"/>
        <v>2057</v>
      </c>
      <c r="F35" s="58">
        <f t="shared" si="2"/>
        <v>1971</v>
      </c>
      <c r="G35" s="58">
        <f t="shared" si="2"/>
        <v>2038</v>
      </c>
      <c r="H35" s="58">
        <f t="shared" si="2"/>
        <v>1827</v>
      </c>
      <c r="I35" s="58"/>
      <c r="J35" s="58">
        <f t="shared" si="2"/>
        <v>1652</v>
      </c>
      <c r="K35" s="58">
        <f t="shared" si="2"/>
        <v>1670</v>
      </c>
      <c r="L35" s="64"/>
    </row>
    <row r="36" spans="1:12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s="65" t="s">
        <v>78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2" ht="12.7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64" spans="1:1" ht="10.199999999999999" x14ac:dyDescent="0.2">
      <c r="A64" s="39"/>
    </row>
    <row r="65" ht="10.199999999999999" x14ac:dyDescent="0.2"/>
  </sheetData>
  <mergeCells count="2">
    <mergeCell ref="A5:A6"/>
    <mergeCell ref="B5:B6"/>
  </mergeCells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140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77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6" t="s">
        <v>81</v>
      </c>
      <c r="J6" s="66" t="s">
        <v>79</v>
      </c>
      <c r="K6" s="67" t="s">
        <v>80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f>SUM(C8:K8)</f>
        <v>597</v>
      </c>
      <c r="C8" s="52">
        <v>77</v>
      </c>
      <c r="D8" s="52">
        <v>80</v>
      </c>
      <c r="E8" s="52">
        <v>80</v>
      </c>
      <c r="F8" s="52">
        <v>83</v>
      </c>
      <c r="G8" s="52">
        <v>73</v>
      </c>
      <c r="H8" s="52">
        <v>71</v>
      </c>
      <c r="I8" s="52"/>
      <c r="J8" s="52">
        <v>61</v>
      </c>
      <c r="K8" s="52">
        <v>72</v>
      </c>
    </row>
    <row r="9" spans="1:11" ht="12.75" customHeight="1" x14ac:dyDescent="0.2">
      <c r="A9" s="51" t="s">
        <v>18</v>
      </c>
      <c r="B9" s="52">
        <f>SUM(C9:K9)</f>
        <v>912</v>
      </c>
      <c r="C9" s="52">
        <v>103</v>
      </c>
      <c r="D9" s="52">
        <v>111</v>
      </c>
      <c r="E9" s="52">
        <v>125</v>
      </c>
      <c r="F9" s="52">
        <v>134</v>
      </c>
      <c r="G9" s="52">
        <v>128</v>
      </c>
      <c r="H9" s="52">
        <v>100</v>
      </c>
      <c r="I9" s="52"/>
      <c r="J9" s="52">
        <v>91</v>
      </c>
      <c r="K9" s="52">
        <v>120</v>
      </c>
    </row>
    <row r="10" spans="1:11" ht="12.75" customHeight="1" x14ac:dyDescent="0.2">
      <c r="A10" s="51" t="s">
        <v>19</v>
      </c>
      <c r="B10" s="52">
        <f>SUM(C10:K10)</f>
        <v>1093</v>
      </c>
      <c r="C10" s="52">
        <v>140</v>
      </c>
      <c r="D10" s="52">
        <v>134</v>
      </c>
      <c r="E10" s="52">
        <v>140</v>
      </c>
      <c r="F10" s="52">
        <v>144</v>
      </c>
      <c r="G10" s="52">
        <v>130</v>
      </c>
      <c r="H10" s="52">
        <v>112</v>
      </c>
      <c r="I10" s="52"/>
      <c r="J10" s="52">
        <v>123</v>
      </c>
      <c r="K10" s="52">
        <v>170</v>
      </c>
    </row>
    <row r="11" spans="1:11" ht="12.75" customHeight="1" x14ac:dyDescent="0.2">
      <c r="A11" s="51" t="s">
        <v>20</v>
      </c>
      <c r="B11" s="52">
        <f>SUM(C11:K11)</f>
        <v>1073</v>
      </c>
      <c r="C11" s="52">
        <v>142</v>
      </c>
      <c r="D11" s="52">
        <v>157</v>
      </c>
      <c r="E11" s="52">
        <v>112</v>
      </c>
      <c r="F11" s="52">
        <v>124</v>
      </c>
      <c r="G11" s="52">
        <v>132</v>
      </c>
      <c r="H11" s="52">
        <v>119</v>
      </c>
      <c r="I11" s="52"/>
      <c r="J11" s="52">
        <v>126</v>
      </c>
      <c r="K11" s="52">
        <v>161</v>
      </c>
    </row>
    <row r="12" spans="1:11" ht="12.75" customHeight="1" x14ac:dyDescent="0.2">
      <c r="A12" s="51" t="s">
        <v>21</v>
      </c>
      <c r="B12" s="52">
        <f>SUM(C12:K12)</f>
        <v>1750</v>
      </c>
      <c r="C12" s="52">
        <v>199</v>
      </c>
      <c r="D12" s="52">
        <v>219</v>
      </c>
      <c r="E12" s="52">
        <v>194</v>
      </c>
      <c r="F12" s="52">
        <v>218</v>
      </c>
      <c r="G12" s="52">
        <v>196</v>
      </c>
      <c r="H12" s="52">
        <v>199</v>
      </c>
      <c r="I12" s="52"/>
      <c r="J12" s="52">
        <v>205</v>
      </c>
      <c r="K12" s="52">
        <v>320</v>
      </c>
    </row>
    <row r="13" spans="1:11" ht="12.75" customHeight="1" x14ac:dyDescent="0.2">
      <c r="A13" s="54" t="s">
        <v>22</v>
      </c>
      <c r="B13" s="52">
        <f t="shared" ref="B13:H13" si="0">SUM(B8:B12)</f>
        <v>5425</v>
      </c>
      <c r="C13" s="52">
        <f t="shared" si="0"/>
        <v>661</v>
      </c>
      <c r="D13" s="52">
        <f t="shared" si="0"/>
        <v>701</v>
      </c>
      <c r="E13" s="52">
        <f t="shared" si="0"/>
        <v>651</v>
      </c>
      <c r="F13" s="52">
        <f t="shared" si="0"/>
        <v>703</v>
      </c>
      <c r="G13" s="52">
        <f t="shared" si="0"/>
        <v>659</v>
      </c>
      <c r="H13" s="52">
        <f t="shared" si="0"/>
        <v>601</v>
      </c>
      <c r="I13" s="52"/>
      <c r="J13" s="52">
        <f>SUM(J8:J12)</f>
        <v>606</v>
      </c>
      <c r="K13" s="52">
        <f>SUM(K8:K12)</f>
        <v>843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f>SUM(C15:K15)</f>
        <v>1834</v>
      </c>
      <c r="C15" s="52">
        <v>248</v>
      </c>
      <c r="D15" s="52">
        <v>233</v>
      </c>
      <c r="E15" s="52">
        <v>248</v>
      </c>
      <c r="F15" s="52">
        <v>244</v>
      </c>
      <c r="G15" s="52">
        <v>242</v>
      </c>
      <c r="H15" s="52">
        <v>162</v>
      </c>
      <c r="I15" s="52"/>
      <c r="J15" s="52">
        <v>166</v>
      </c>
      <c r="K15" s="52">
        <v>291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/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/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f>SUM(C18:K18)</f>
        <v>527</v>
      </c>
      <c r="C18" s="52">
        <v>56</v>
      </c>
      <c r="D18" s="52">
        <v>53</v>
      </c>
      <c r="E18" s="52">
        <v>54</v>
      </c>
      <c r="F18" s="52">
        <v>76</v>
      </c>
      <c r="G18" s="52">
        <v>60</v>
      </c>
      <c r="H18" s="52">
        <v>70</v>
      </c>
      <c r="I18" s="52"/>
      <c r="J18" s="52">
        <v>52</v>
      </c>
      <c r="K18" s="52">
        <v>106</v>
      </c>
    </row>
    <row r="19" spans="1:11" ht="12.75" customHeight="1" x14ac:dyDescent="0.2">
      <c r="A19" s="51" t="s">
        <v>27</v>
      </c>
      <c r="B19" s="52">
        <f>SUM(C19:K19)</f>
        <v>1171</v>
      </c>
      <c r="C19" s="52">
        <v>149</v>
      </c>
      <c r="D19" s="52">
        <v>146</v>
      </c>
      <c r="E19" s="52">
        <v>128</v>
      </c>
      <c r="F19" s="52">
        <v>140</v>
      </c>
      <c r="G19" s="52">
        <v>135</v>
      </c>
      <c r="H19" s="52">
        <v>113</v>
      </c>
      <c r="I19" s="52"/>
      <c r="J19" s="52">
        <v>153</v>
      </c>
      <c r="K19" s="52">
        <v>207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/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f>SUM(C21:K21)</f>
        <v>711</v>
      </c>
      <c r="C21" s="52">
        <v>93</v>
      </c>
      <c r="D21" s="52">
        <v>99</v>
      </c>
      <c r="E21" s="52">
        <v>101</v>
      </c>
      <c r="F21" s="52">
        <v>82</v>
      </c>
      <c r="G21" s="52">
        <v>79</v>
      </c>
      <c r="H21" s="52">
        <v>74</v>
      </c>
      <c r="I21" s="52"/>
      <c r="J21" s="52">
        <v>63</v>
      </c>
      <c r="K21" s="52">
        <v>120</v>
      </c>
    </row>
    <row r="22" spans="1:11" ht="12.75" customHeight="1" x14ac:dyDescent="0.2">
      <c r="A22" s="51" t="s">
        <v>30</v>
      </c>
      <c r="B22" s="52">
        <f>SUM(C22:K22)</f>
        <v>1145</v>
      </c>
      <c r="C22" s="52">
        <f>117+50</f>
        <v>167</v>
      </c>
      <c r="D22" s="52">
        <f>118+52</f>
        <v>170</v>
      </c>
      <c r="E22" s="52">
        <f>112+57</f>
        <v>169</v>
      </c>
      <c r="F22" s="52">
        <f>116+60</f>
        <v>176</v>
      </c>
      <c r="G22" s="52">
        <f>72+43</f>
        <v>115</v>
      </c>
      <c r="H22" s="52">
        <f>77+33</f>
        <v>110</v>
      </c>
      <c r="I22" s="52"/>
      <c r="J22" s="52">
        <f>54+41</f>
        <v>95</v>
      </c>
      <c r="K22" s="52">
        <f>83+60</f>
        <v>143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/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/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f>SUM(C25:K25)</f>
        <v>578</v>
      </c>
      <c r="C25" s="52">
        <v>70</v>
      </c>
      <c r="D25" s="52">
        <v>62</v>
      </c>
      <c r="E25" s="52">
        <v>62</v>
      </c>
      <c r="F25" s="52">
        <v>72</v>
      </c>
      <c r="G25" s="52">
        <v>76</v>
      </c>
      <c r="H25" s="52">
        <v>72</v>
      </c>
      <c r="I25" s="52"/>
      <c r="J25" s="52">
        <v>65</v>
      </c>
      <c r="K25" s="52">
        <v>99</v>
      </c>
    </row>
    <row r="26" spans="1:11" ht="12.75" customHeight="1" x14ac:dyDescent="0.2">
      <c r="A26" s="51" t="s">
        <v>34</v>
      </c>
      <c r="B26" s="52">
        <f>SUM(C26:K26)</f>
        <v>960</v>
      </c>
      <c r="C26" s="52">
        <v>116</v>
      </c>
      <c r="D26" s="52">
        <v>118</v>
      </c>
      <c r="E26" s="52">
        <v>143</v>
      </c>
      <c r="F26" s="52">
        <v>128</v>
      </c>
      <c r="G26" s="52">
        <v>118</v>
      </c>
      <c r="H26" s="52">
        <v>104</v>
      </c>
      <c r="I26" s="52"/>
      <c r="J26" s="52">
        <v>107</v>
      </c>
      <c r="K26" s="52">
        <v>126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/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f>SUM(C28:K28)</f>
        <v>761</v>
      </c>
      <c r="C28" s="52">
        <v>85</v>
      </c>
      <c r="D28" s="52">
        <v>83</v>
      </c>
      <c r="E28" s="52">
        <v>99</v>
      </c>
      <c r="F28" s="52">
        <v>92</v>
      </c>
      <c r="G28" s="52">
        <v>98</v>
      </c>
      <c r="H28" s="52">
        <v>65</v>
      </c>
      <c r="I28" s="52"/>
      <c r="J28" s="52">
        <v>101</v>
      </c>
      <c r="K28" s="52">
        <v>138</v>
      </c>
    </row>
    <row r="29" spans="1:11" ht="12.75" customHeight="1" x14ac:dyDescent="0.2">
      <c r="A29" s="51" t="s">
        <v>37</v>
      </c>
      <c r="B29" s="52">
        <f>SUM(C29:K29)</f>
        <v>1525</v>
      </c>
      <c r="C29" s="52">
        <v>202</v>
      </c>
      <c r="D29" s="52">
        <v>211</v>
      </c>
      <c r="E29" s="52">
        <v>198</v>
      </c>
      <c r="F29" s="52">
        <v>183</v>
      </c>
      <c r="G29" s="52">
        <v>162</v>
      </c>
      <c r="H29" s="52">
        <v>168</v>
      </c>
      <c r="I29" s="52"/>
      <c r="J29" s="52">
        <v>143</v>
      </c>
      <c r="K29" s="52">
        <v>258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/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f>SUM(C31:K31)</f>
        <v>705</v>
      </c>
      <c r="C31" s="52">
        <v>88</v>
      </c>
      <c r="D31" s="52">
        <v>96</v>
      </c>
      <c r="E31" s="52">
        <v>98</v>
      </c>
      <c r="F31" s="52">
        <v>82</v>
      </c>
      <c r="G31" s="52">
        <v>81</v>
      </c>
      <c r="H31" s="52">
        <v>57</v>
      </c>
      <c r="I31" s="52"/>
      <c r="J31" s="52">
        <v>63</v>
      </c>
      <c r="K31" s="52">
        <v>140</v>
      </c>
    </row>
    <row r="32" spans="1:11" ht="12.75" customHeight="1" x14ac:dyDescent="0.2">
      <c r="A32" s="51" t="s">
        <v>40</v>
      </c>
      <c r="B32" s="52">
        <f>SUM(C32:K32)</f>
        <v>876</v>
      </c>
      <c r="C32" s="52">
        <v>113</v>
      </c>
      <c r="D32" s="52">
        <v>114</v>
      </c>
      <c r="E32" s="52">
        <v>87</v>
      </c>
      <c r="F32" s="52">
        <v>112</v>
      </c>
      <c r="G32" s="52">
        <v>100</v>
      </c>
      <c r="H32" s="52">
        <v>102</v>
      </c>
      <c r="I32" s="52"/>
      <c r="J32" s="52">
        <v>89</v>
      </c>
      <c r="K32" s="52">
        <v>159</v>
      </c>
    </row>
    <row r="33" spans="1:12" ht="12.75" customHeight="1" x14ac:dyDescent="0.2">
      <c r="A33" s="54" t="s">
        <v>41</v>
      </c>
      <c r="B33" s="52">
        <f>SUM(C33:K33)</f>
        <v>10793</v>
      </c>
      <c r="C33" s="52">
        <f t="shared" ref="C33:K33" si="1">SUM(C15:C32)</f>
        <v>1387</v>
      </c>
      <c r="D33" s="52">
        <f t="shared" si="1"/>
        <v>1385</v>
      </c>
      <c r="E33" s="52">
        <f t="shared" si="1"/>
        <v>1387</v>
      </c>
      <c r="F33" s="52">
        <f t="shared" si="1"/>
        <v>1387</v>
      </c>
      <c r="G33" s="52">
        <f t="shared" si="1"/>
        <v>1266</v>
      </c>
      <c r="H33" s="52">
        <f t="shared" si="1"/>
        <v>1097</v>
      </c>
      <c r="I33" s="52"/>
      <c r="J33" s="52">
        <f t="shared" si="1"/>
        <v>1097</v>
      </c>
      <c r="K33" s="52">
        <f t="shared" si="1"/>
        <v>1787</v>
      </c>
    </row>
    <row r="34" spans="1:12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2" ht="12.75" customHeight="1" x14ac:dyDescent="0.2">
      <c r="A35" s="54" t="s">
        <v>42</v>
      </c>
      <c r="B35" s="58">
        <f t="shared" ref="B35:K35" si="2">B13+B33</f>
        <v>16218</v>
      </c>
      <c r="C35" s="58">
        <f t="shared" si="2"/>
        <v>2048</v>
      </c>
      <c r="D35" s="58">
        <f t="shared" si="2"/>
        <v>2086</v>
      </c>
      <c r="E35" s="58">
        <f t="shared" si="2"/>
        <v>2038</v>
      </c>
      <c r="F35" s="58">
        <f t="shared" si="2"/>
        <v>2090</v>
      </c>
      <c r="G35" s="58">
        <f t="shared" si="2"/>
        <v>1925</v>
      </c>
      <c r="H35" s="58">
        <f t="shared" si="2"/>
        <v>1698</v>
      </c>
      <c r="I35" s="58"/>
      <c r="J35" s="58">
        <f t="shared" si="2"/>
        <v>1703</v>
      </c>
      <c r="K35" s="58">
        <f t="shared" si="2"/>
        <v>2630</v>
      </c>
      <c r="L35" s="64"/>
    </row>
    <row r="36" spans="1:12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s="65" t="s">
        <v>97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2" ht="12.75" customHeight="1" x14ac:dyDescent="0.2">
      <c r="A38" s="65" t="s">
        <v>94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ht="12.75" customHeight="1" x14ac:dyDescent="0.2">
      <c r="A39" s="65" t="s">
        <v>95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2" ht="12.75" customHeight="1" x14ac:dyDescent="0.2">
      <c r="A40" s="65" t="s">
        <v>96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2" ht="12.75" customHeight="1" x14ac:dyDescent="0.2">
      <c r="A41" s="69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2" ht="12.75" customHeight="1" x14ac:dyDescent="0.2">
      <c r="A42" s="61" t="s">
        <v>66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67" spans="1:1" ht="10.199999999999999" x14ac:dyDescent="0.2">
      <c r="A67" s="39"/>
    </row>
    <row r="68" spans="1:1" ht="10.199999999999999" x14ac:dyDescent="0.2"/>
  </sheetData>
  <mergeCells count="2">
    <mergeCell ref="A5:A6"/>
    <mergeCell ref="B5:B6"/>
  </mergeCells>
  <phoneticPr fontId="8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76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6" t="s">
        <v>81</v>
      </c>
      <c r="J6" s="66" t="s">
        <v>79</v>
      </c>
      <c r="K6" s="67" t="s">
        <v>80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f>SUM(C8:K8)</f>
        <v>597</v>
      </c>
      <c r="C8" s="52">
        <v>79</v>
      </c>
      <c r="D8" s="52">
        <v>83</v>
      </c>
      <c r="E8" s="52">
        <v>87</v>
      </c>
      <c r="F8" s="52">
        <v>73</v>
      </c>
      <c r="G8" s="52">
        <v>75</v>
      </c>
      <c r="H8" s="52">
        <v>61</v>
      </c>
      <c r="I8" s="52"/>
      <c r="J8" s="52">
        <v>82</v>
      </c>
      <c r="K8" s="52">
        <v>57</v>
      </c>
    </row>
    <row r="9" spans="1:11" ht="12.75" customHeight="1" x14ac:dyDescent="0.2">
      <c r="A9" s="51" t="s">
        <v>18</v>
      </c>
      <c r="B9" s="52">
        <f>SUM(C9:K9)</f>
        <v>919</v>
      </c>
      <c r="C9" s="52">
        <v>113</v>
      </c>
      <c r="D9" s="52">
        <v>126</v>
      </c>
      <c r="E9" s="52">
        <v>149</v>
      </c>
      <c r="F9" s="52">
        <v>131</v>
      </c>
      <c r="G9" s="52">
        <v>112</v>
      </c>
      <c r="H9" s="52">
        <v>79</v>
      </c>
      <c r="I9" s="52"/>
      <c r="J9" s="52">
        <v>128</v>
      </c>
      <c r="K9" s="52">
        <v>81</v>
      </c>
    </row>
    <row r="10" spans="1:11" ht="12.75" customHeight="1" x14ac:dyDescent="0.2">
      <c r="A10" s="51" t="s">
        <v>19</v>
      </c>
      <c r="B10" s="52">
        <f>SUM(C10:K10)</f>
        <v>1068</v>
      </c>
      <c r="C10" s="52">
        <v>127</v>
      </c>
      <c r="D10" s="52">
        <v>145</v>
      </c>
      <c r="E10" s="52">
        <v>153</v>
      </c>
      <c r="F10" s="52">
        <v>132</v>
      </c>
      <c r="G10" s="52">
        <v>110</v>
      </c>
      <c r="H10" s="52">
        <v>109</v>
      </c>
      <c r="I10" s="52"/>
      <c r="J10" s="52">
        <v>173</v>
      </c>
      <c r="K10" s="52">
        <v>119</v>
      </c>
    </row>
    <row r="11" spans="1:11" ht="12.75" customHeight="1" x14ac:dyDescent="0.2">
      <c r="A11" s="51" t="s">
        <v>20</v>
      </c>
      <c r="B11" s="52">
        <f>SUM(C11:K11)</f>
        <v>1053</v>
      </c>
      <c r="C11" s="52">
        <v>154</v>
      </c>
      <c r="D11" s="52">
        <v>110</v>
      </c>
      <c r="E11" s="52">
        <v>136</v>
      </c>
      <c r="F11" s="52">
        <v>136</v>
      </c>
      <c r="G11" s="52">
        <v>125</v>
      </c>
      <c r="H11" s="52">
        <v>123</v>
      </c>
      <c r="I11" s="52"/>
      <c r="J11" s="52">
        <v>164</v>
      </c>
      <c r="K11" s="52">
        <v>105</v>
      </c>
    </row>
    <row r="12" spans="1:11" ht="12.75" customHeight="1" x14ac:dyDescent="0.2">
      <c r="A12" s="51" t="s">
        <v>21</v>
      </c>
      <c r="B12" s="52">
        <f>SUM(C12:K12)</f>
        <v>1766</v>
      </c>
      <c r="C12" s="52">
        <v>219</v>
      </c>
      <c r="D12" s="52">
        <v>199</v>
      </c>
      <c r="E12" s="52">
        <v>220</v>
      </c>
      <c r="F12" s="52">
        <v>200</v>
      </c>
      <c r="G12" s="52">
        <v>197</v>
      </c>
      <c r="H12" s="52">
        <v>212</v>
      </c>
      <c r="I12" s="52"/>
      <c r="J12" s="52">
        <v>333</v>
      </c>
      <c r="K12" s="52">
        <v>186</v>
      </c>
    </row>
    <row r="13" spans="1:11" ht="12.75" customHeight="1" x14ac:dyDescent="0.2">
      <c r="A13" s="54" t="s">
        <v>22</v>
      </c>
      <c r="B13" s="52">
        <f t="shared" ref="B13:K13" si="0">SUM(B8:B12)</f>
        <v>5403</v>
      </c>
      <c r="C13" s="52">
        <f t="shared" si="0"/>
        <v>692</v>
      </c>
      <c r="D13" s="52">
        <f t="shared" si="0"/>
        <v>663</v>
      </c>
      <c r="E13" s="52">
        <f t="shared" si="0"/>
        <v>745</v>
      </c>
      <c r="F13" s="52">
        <f t="shared" si="0"/>
        <v>672</v>
      </c>
      <c r="G13" s="52">
        <f t="shared" si="0"/>
        <v>619</v>
      </c>
      <c r="H13" s="52">
        <f t="shared" si="0"/>
        <v>584</v>
      </c>
      <c r="I13" s="52"/>
      <c r="J13" s="52">
        <f t="shared" si="0"/>
        <v>880</v>
      </c>
      <c r="K13" s="52">
        <f t="shared" si="0"/>
        <v>548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f>SUM(C15:K15)</f>
        <v>1810</v>
      </c>
      <c r="C15" s="52">
        <v>227</v>
      </c>
      <c r="D15" s="52">
        <v>263</v>
      </c>
      <c r="E15" s="52">
        <v>247</v>
      </c>
      <c r="F15" s="52">
        <v>255</v>
      </c>
      <c r="G15" s="52">
        <v>161</v>
      </c>
      <c r="H15" s="52">
        <v>171</v>
      </c>
      <c r="I15" s="52"/>
      <c r="J15" s="52">
        <v>302</v>
      </c>
      <c r="K15" s="52">
        <v>184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/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/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f>SUM(C18:K18)</f>
        <v>575</v>
      </c>
      <c r="C18" s="52">
        <v>49</v>
      </c>
      <c r="D18" s="52">
        <v>56</v>
      </c>
      <c r="E18" s="52">
        <v>82</v>
      </c>
      <c r="F18" s="52">
        <v>59</v>
      </c>
      <c r="G18" s="52">
        <v>71</v>
      </c>
      <c r="H18" s="52">
        <v>50</v>
      </c>
      <c r="I18" s="52"/>
      <c r="J18" s="52">
        <v>116</v>
      </c>
      <c r="K18" s="52">
        <v>92</v>
      </c>
    </row>
    <row r="19" spans="1:11" ht="12.75" customHeight="1" x14ac:dyDescent="0.2">
      <c r="A19" s="51" t="s">
        <v>27</v>
      </c>
      <c r="B19" s="52">
        <f>SUM(C19:K19)</f>
        <v>1170</v>
      </c>
      <c r="C19" s="52">
        <v>142</v>
      </c>
      <c r="D19" s="52">
        <v>135</v>
      </c>
      <c r="E19" s="52">
        <v>144</v>
      </c>
      <c r="F19" s="52">
        <v>147</v>
      </c>
      <c r="G19" s="52">
        <v>116</v>
      </c>
      <c r="H19" s="52">
        <v>156</v>
      </c>
      <c r="I19" s="52"/>
      <c r="J19" s="52">
        <v>215</v>
      </c>
      <c r="K19" s="52">
        <v>115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/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f>SUM(C21:K21)</f>
        <v>701</v>
      </c>
      <c r="C21" s="52">
        <v>99</v>
      </c>
      <c r="D21" s="52">
        <v>102</v>
      </c>
      <c r="E21" s="52">
        <v>81</v>
      </c>
      <c r="F21" s="52">
        <v>88</v>
      </c>
      <c r="G21" s="52">
        <v>76</v>
      </c>
      <c r="H21" s="52">
        <v>68</v>
      </c>
      <c r="I21" s="52"/>
      <c r="J21" s="52">
        <v>123</v>
      </c>
      <c r="K21" s="52">
        <v>64</v>
      </c>
    </row>
    <row r="22" spans="1:11" ht="12.75" customHeight="1" x14ac:dyDescent="0.2">
      <c r="A22" s="51" t="s">
        <v>30</v>
      </c>
      <c r="B22" s="52">
        <f>SUM(C22:K22)</f>
        <v>1081</v>
      </c>
      <c r="C22" s="52">
        <f>113+49</f>
        <v>162</v>
      </c>
      <c r="D22" s="52">
        <f>119+62</f>
        <v>181</v>
      </c>
      <c r="E22" s="52">
        <f>116+58</f>
        <v>174</v>
      </c>
      <c r="F22" s="52">
        <f>74+47</f>
        <v>121</v>
      </c>
      <c r="G22" s="52">
        <f>77+34</f>
        <v>111</v>
      </c>
      <c r="H22" s="52">
        <f>58+43</f>
        <v>101</v>
      </c>
      <c r="I22" s="52"/>
      <c r="J22" s="52">
        <f>89+61</f>
        <v>150</v>
      </c>
      <c r="K22" s="52">
        <f>46+35</f>
        <v>81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/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/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f>SUM(C25:K25)</f>
        <v>590</v>
      </c>
      <c r="C25" s="52">
        <v>61</v>
      </c>
      <c r="D25" s="52">
        <v>62</v>
      </c>
      <c r="E25" s="52">
        <v>85</v>
      </c>
      <c r="F25" s="52">
        <v>84</v>
      </c>
      <c r="G25" s="52">
        <v>69</v>
      </c>
      <c r="H25" s="52">
        <v>68</v>
      </c>
      <c r="I25" s="52"/>
      <c r="J25" s="52">
        <v>104</v>
      </c>
      <c r="K25" s="52">
        <v>57</v>
      </c>
    </row>
    <row r="26" spans="1:11" ht="12.75" customHeight="1" x14ac:dyDescent="0.2">
      <c r="A26" s="51" t="s">
        <v>34</v>
      </c>
      <c r="B26" s="52">
        <f>SUM(C26:K26)</f>
        <v>964</v>
      </c>
      <c r="C26" s="52">
        <v>119</v>
      </c>
      <c r="D26" s="52">
        <v>147</v>
      </c>
      <c r="E26" s="52">
        <v>124</v>
      </c>
      <c r="F26" s="52">
        <v>120</v>
      </c>
      <c r="G26" s="52">
        <v>110</v>
      </c>
      <c r="H26" s="52">
        <v>109</v>
      </c>
      <c r="I26" s="52"/>
      <c r="J26" s="52">
        <v>131</v>
      </c>
      <c r="K26" s="52">
        <v>104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/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f>SUM(C28:K28)</f>
        <v>745</v>
      </c>
      <c r="C28" s="52">
        <v>81</v>
      </c>
      <c r="D28" s="52">
        <v>94</v>
      </c>
      <c r="E28" s="52">
        <v>89</v>
      </c>
      <c r="F28" s="52">
        <v>95</v>
      </c>
      <c r="G28" s="52">
        <v>61</v>
      </c>
      <c r="H28" s="52">
        <v>99</v>
      </c>
      <c r="I28" s="52"/>
      <c r="J28" s="52">
        <v>138</v>
      </c>
      <c r="K28" s="52">
        <v>88</v>
      </c>
    </row>
    <row r="29" spans="1:11" ht="12.75" customHeight="1" x14ac:dyDescent="0.2">
      <c r="A29" s="51" t="s">
        <v>37</v>
      </c>
      <c r="B29" s="52">
        <f>SUM(C29:K29)</f>
        <v>1517</v>
      </c>
      <c r="C29" s="52">
        <v>213</v>
      </c>
      <c r="D29" s="52">
        <v>196</v>
      </c>
      <c r="E29" s="52">
        <v>182</v>
      </c>
      <c r="F29" s="52">
        <v>173</v>
      </c>
      <c r="G29" s="52">
        <v>167</v>
      </c>
      <c r="H29" s="52">
        <v>142</v>
      </c>
      <c r="I29" s="52"/>
      <c r="J29" s="52">
        <v>268</v>
      </c>
      <c r="K29" s="52">
        <v>176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/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f>SUM(C31:K31)</f>
        <v>725</v>
      </c>
      <c r="C31" s="52">
        <v>94</v>
      </c>
      <c r="D31" s="52">
        <v>100</v>
      </c>
      <c r="E31" s="52">
        <v>86</v>
      </c>
      <c r="F31" s="52">
        <v>86</v>
      </c>
      <c r="G31" s="52">
        <v>68</v>
      </c>
      <c r="H31" s="52">
        <v>75</v>
      </c>
      <c r="I31" s="52"/>
      <c r="J31" s="52">
        <v>143</v>
      </c>
      <c r="K31" s="52">
        <v>73</v>
      </c>
    </row>
    <row r="32" spans="1:11" ht="12.75" customHeight="1" x14ac:dyDescent="0.2">
      <c r="A32" s="51" t="s">
        <v>40</v>
      </c>
      <c r="B32" s="52">
        <f>SUM(C32:K32)</f>
        <v>863</v>
      </c>
      <c r="C32" s="52">
        <v>113</v>
      </c>
      <c r="D32" s="52">
        <v>92</v>
      </c>
      <c r="E32" s="52">
        <v>103</v>
      </c>
      <c r="F32" s="52">
        <v>115</v>
      </c>
      <c r="G32" s="52">
        <v>101</v>
      </c>
      <c r="H32" s="52">
        <v>92</v>
      </c>
      <c r="I32" s="52"/>
      <c r="J32" s="52">
        <v>170</v>
      </c>
      <c r="K32" s="52">
        <v>77</v>
      </c>
    </row>
    <row r="33" spans="1:12" ht="12.75" customHeight="1" x14ac:dyDescent="0.2">
      <c r="A33" s="54" t="s">
        <v>41</v>
      </c>
      <c r="B33" s="52">
        <f>SUM(C33:K33)</f>
        <v>10741</v>
      </c>
      <c r="C33" s="52">
        <f t="shared" ref="C33:K33" si="1">SUM(C15:C32)</f>
        <v>1360</v>
      </c>
      <c r="D33" s="52">
        <f t="shared" si="1"/>
        <v>1428</v>
      </c>
      <c r="E33" s="52">
        <f t="shared" si="1"/>
        <v>1397</v>
      </c>
      <c r="F33" s="52">
        <f t="shared" si="1"/>
        <v>1343</v>
      </c>
      <c r="G33" s="52">
        <f t="shared" si="1"/>
        <v>1111</v>
      </c>
      <c r="H33" s="52">
        <f t="shared" si="1"/>
        <v>1131</v>
      </c>
      <c r="I33" s="52"/>
      <c r="J33" s="52">
        <f t="shared" si="1"/>
        <v>1860</v>
      </c>
      <c r="K33" s="52">
        <f t="shared" si="1"/>
        <v>1111</v>
      </c>
    </row>
    <row r="34" spans="1:12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2" ht="12.75" customHeight="1" x14ac:dyDescent="0.2">
      <c r="A35" s="54" t="s">
        <v>42</v>
      </c>
      <c r="B35" s="58">
        <f t="shared" ref="B35:K35" si="2">B13+B33</f>
        <v>16144</v>
      </c>
      <c r="C35" s="58">
        <f t="shared" si="2"/>
        <v>2052</v>
      </c>
      <c r="D35" s="58">
        <f t="shared" si="2"/>
        <v>2091</v>
      </c>
      <c r="E35" s="58">
        <f t="shared" si="2"/>
        <v>2142</v>
      </c>
      <c r="F35" s="58">
        <f t="shared" si="2"/>
        <v>2015</v>
      </c>
      <c r="G35" s="58">
        <f t="shared" si="2"/>
        <v>1730</v>
      </c>
      <c r="H35" s="58">
        <f t="shared" si="2"/>
        <v>1715</v>
      </c>
      <c r="I35" s="58"/>
      <c r="J35" s="58">
        <f t="shared" si="2"/>
        <v>2740</v>
      </c>
      <c r="K35" s="58">
        <f t="shared" si="2"/>
        <v>1659</v>
      </c>
      <c r="L35" s="64"/>
    </row>
    <row r="36" spans="1:12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t="s">
        <v>93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2" ht="12.75" customHeight="1" x14ac:dyDescent="0.2">
      <c r="A38" t="s">
        <v>89</v>
      </c>
    </row>
    <row r="39" spans="1:12" ht="12.75" customHeight="1" x14ac:dyDescent="0.2">
      <c r="A39" t="s">
        <v>91</v>
      </c>
    </row>
    <row r="40" spans="1:12" ht="12.75" customHeight="1" x14ac:dyDescent="0.2">
      <c r="A40" t="s">
        <v>90</v>
      </c>
    </row>
    <row r="41" spans="1:12" ht="12.75" customHeight="1" x14ac:dyDescent="0.2">
      <c r="A41" s="68" t="s">
        <v>92</v>
      </c>
    </row>
    <row r="62" spans="1:1" ht="10.199999999999999" x14ac:dyDescent="0.2">
      <c r="A62" s="39"/>
    </row>
    <row r="63" spans="1:1" ht="10.199999999999999" x14ac:dyDescent="0.2"/>
  </sheetData>
  <mergeCells count="2">
    <mergeCell ref="A5:A6"/>
    <mergeCell ref="B5:B6"/>
  </mergeCells>
  <phoneticPr fontId="8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75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6" t="s">
        <v>81</v>
      </c>
      <c r="J6" s="66" t="s">
        <v>79</v>
      </c>
      <c r="K6" s="67" t="s">
        <v>80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f>SUM(C8:K8)</f>
        <v>580</v>
      </c>
      <c r="C8" s="52">
        <v>78</v>
      </c>
      <c r="D8" s="52">
        <v>88</v>
      </c>
      <c r="E8" s="52">
        <v>70</v>
      </c>
      <c r="F8" s="52">
        <v>80</v>
      </c>
      <c r="G8" s="52">
        <v>52</v>
      </c>
      <c r="H8" s="52">
        <v>40</v>
      </c>
      <c r="I8" s="52">
        <v>47</v>
      </c>
      <c r="J8" s="52">
        <v>71</v>
      </c>
      <c r="K8" s="52">
        <v>54</v>
      </c>
    </row>
    <row r="9" spans="1:11" ht="12.75" customHeight="1" x14ac:dyDescent="0.2">
      <c r="A9" s="51" t="s">
        <v>18</v>
      </c>
      <c r="B9" s="52">
        <f>SUM(C9:K9)</f>
        <v>937</v>
      </c>
      <c r="C9" s="52">
        <v>131</v>
      </c>
      <c r="D9" s="52">
        <v>153</v>
      </c>
      <c r="E9" s="52">
        <v>144</v>
      </c>
      <c r="F9" s="52">
        <v>110</v>
      </c>
      <c r="G9" s="52">
        <v>100</v>
      </c>
      <c r="H9" s="52">
        <v>75</v>
      </c>
      <c r="I9" s="52">
        <v>53</v>
      </c>
      <c r="J9" s="52">
        <v>83</v>
      </c>
      <c r="K9" s="52">
        <v>88</v>
      </c>
    </row>
    <row r="10" spans="1:11" ht="12.75" customHeight="1" x14ac:dyDescent="0.2">
      <c r="A10" s="51" t="s">
        <v>19</v>
      </c>
      <c r="B10" s="52">
        <f>SUM(C10:K10)</f>
        <v>1065</v>
      </c>
      <c r="C10" s="52">
        <v>143</v>
      </c>
      <c r="D10" s="52">
        <v>155</v>
      </c>
      <c r="E10" s="52">
        <v>135</v>
      </c>
      <c r="F10" s="52">
        <v>120</v>
      </c>
      <c r="G10" s="52">
        <v>107</v>
      </c>
      <c r="H10" s="52">
        <v>78</v>
      </c>
      <c r="I10" s="52">
        <v>74</v>
      </c>
      <c r="J10" s="52">
        <v>119</v>
      </c>
      <c r="K10" s="52">
        <v>134</v>
      </c>
    </row>
    <row r="11" spans="1:11" ht="12.75" customHeight="1" x14ac:dyDescent="0.2">
      <c r="A11" s="51" t="s">
        <v>20</v>
      </c>
      <c r="B11" s="52">
        <f>SUM(C11:K11)</f>
        <v>1035</v>
      </c>
      <c r="C11" s="52">
        <v>111</v>
      </c>
      <c r="D11" s="52">
        <v>139</v>
      </c>
      <c r="E11" s="52">
        <v>141</v>
      </c>
      <c r="F11" s="52">
        <v>132</v>
      </c>
      <c r="G11" s="52">
        <v>117</v>
      </c>
      <c r="H11" s="52">
        <v>116</v>
      </c>
      <c r="I11" s="52">
        <v>60</v>
      </c>
      <c r="J11" s="52">
        <v>106</v>
      </c>
      <c r="K11" s="52">
        <v>113</v>
      </c>
    </row>
    <row r="12" spans="1:11" ht="12.75" customHeight="1" x14ac:dyDescent="0.2">
      <c r="A12" s="51" t="s">
        <v>21</v>
      </c>
      <c r="B12" s="52">
        <f>SUM(C12:K12)</f>
        <v>1748</v>
      </c>
      <c r="C12" s="52">
        <v>207</v>
      </c>
      <c r="D12" s="52">
        <v>218</v>
      </c>
      <c r="E12" s="52">
        <v>202</v>
      </c>
      <c r="F12" s="52">
        <v>202</v>
      </c>
      <c r="G12" s="52">
        <v>218</v>
      </c>
      <c r="H12" s="52">
        <v>177</v>
      </c>
      <c r="I12" s="52">
        <v>155</v>
      </c>
      <c r="J12" s="52">
        <v>189</v>
      </c>
      <c r="K12" s="52">
        <v>180</v>
      </c>
    </row>
    <row r="13" spans="1:11" ht="12.75" customHeight="1" x14ac:dyDescent="0.2">
      <c r="A13" s="54" t="s">
        <v>22</v>
      </c>
      <c r="B13" s="52">
        <f t="shared" ref="B13:K13" si="0">SUM(B8:B12)</f>
        <v>5365</v>
      </c>
      <c r="C13" s="52">
        <f t="shared" si="0"/>
        <v>670</v>
      </c>
      <c r="D13" s="52">
        <f t="shared" si="0"/>
        <v>753</v>
      </c>
      <c r="E13" s="52">
        <f t="shared" si="0"/>
        <v>692</v>
      </c>
      <c r="F13" s="52">
        <f t="shared" si="0"/>
        <v>644</v>
      </c>
      <c r="G13" s="52">
        <f t="shared" si="0"/>
        <v>594</v>
      </c>
      <c r="H13" s="52">
        <f t="shared" si="0"/>
        <v>486</v>
      </c>
      <c r="I13" s="52">
        <f t="shared" si="0"/>
        <v>389</v>
      </c>
      <c r="J13" s="52">
        <f t="shared" si="0"/>
        <v>568</v>
      </c>
      <c r="K13" s="52">
        <f t="shared" si="0"/>
        <v>569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f>SUM(C15:K15)</f>
        <v>1804</v>
      </c>
      <c r="C15" s="52">
        <v>259</v>
      </c>
      <c r="D15" s="52">
        <v>248</v>
      </c>
      <c r="E15" s="52">
        <v>260</v>
      </c>
      <c r="F15" s="52">
        <v>173</v>
      </c>
      <c r="G15" s="52">
        <v>175</v>
      </c>
      <c r="H15" s="52">
        <v>170</v>
      </c>
      <c r="I15" s="52">
        <v>153</v>
      </c>
      <c r="J15" s="52">
        <v>189</v>
      </c>
      <c r="K15" s="52">
        <v>177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f>SUM(C18:K18)</f>
        <v>608</v>
      </c>
      <c r="C18" s="52">
        <v>57</v>
      </c>
      <c r="D18" s="52">
        <v>85</v>
      </c>
      <c r="E18" s="52">
        <v>59</v>
      </c>
      <c r="F18" s="52">
        <v>72</v>
      </c>
      <c r="G18" s="52">
        <v>54</v>
      </c>
      <c r="H18" s="52">
        <v>68</v>
      </c>
      <c r="I18" s="52">
        <v>51</v>
      </c>
      <c r="J18" s="52">
        <v>96</v>
      </c>
      <c r="K18" s="52">
        <v>66</v>
      </c>
    </row>
    <row r="19" spans="1:11" ht="12.75" customHeight="1" x14ac:dyDescent="0.2">
      <c r="A19" s="51" t="s">
        <v>27</v>
      </c>
      <c r="B19" s="52">
        <f>SUM(C19:K19)</f>
        <v>1172</v>
      </c>
      <c r="C19" s="52">
        <v>135</v>
      </c>
      <c r="D19" s="52">
        <v>142</v>
      </c>
      <c r="E19" s="52">
        <v>145</v>
      </c>
      <c r="F19" s="52">
        <v>129</v>
      </c>
      <c r="G19" s="52">
        <v>142</v>
      </c>
      <c r="H19" s="52">
        <v>120</v>
      </c>
      <c r="I19" s="52">
        <v>123</v>
      </c>
      <c r="J19" s="52">
        <v>115</v>
      </c>
      <c r="K19" s="52">
        <v>121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f>SUM(C21:K21)</f>
        <v>707</v>
      </c>
      <c r="C21" s="52">
        <v>108</v>
      </c>
      <c r="D21" s="52">
        <v>79</v>
      </c>
      <c r="E21" s="52">
        <v>88</v>
      </c>
      <c r="F21" s="52">
        <v>81</v>
      </c>
      <c r="G21" s="52">
        <v>78</v>
      </c>
      <c r="H21" s="52">
        <v>67</v>
      </c>
      <c r="I21" s="52">
        <v>68</v>
      </c>
      <c r="J21" s="52">
        <v>66</v>
      </c>
      <c r="K21" s="52">
        <v>72</v>
      </c>
    </row>
    <row r="22" spans="1:11" ht="12.75" customHeight="1" x14ac:dyDescent="0.2">
      <c r="A22" s="51" t="s">
        <v>30</v>
      </c>
      <c r="B22" s="52">
        <f>SUM(C22:K22)</f>
        <v>995</v>
      </c>
      <c r="C22" s="52">
        <f>111+60</f>
        <v>171</v>
      </c>
      <c r="D22" s="52">
        <f>113+57</f>
        <v>170</v>
      </c>
      <c r="E22" s="52">
        <f>77+46</f>
        <v>123</v>
      </c>
      <c r="F22" s="52">
        <f>77+38</f>
        <v>115</v>
      </c>
      <c r="G22" s="52">
        <f>61+41</f>
        <v>102</v>
      </c>
      <c r="H22" s="52">
        <f>37+30</f>
        <v>67</v>
      </c>
      <c r="I22" s="52">
        <f>49+38</f>
        <v>87</v>
      </c>
      <c r="J22" s="52">
        <f>46+37</f>
        <v>83</v>
      </c>
      <c r="K22" s="52">
        <f>50+27</f>
        <v>77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f>SUM(C25:K25)</f>
        <v>597</v>
      </c>
      <c r="C25" s="52">
        <v>60</v>
      </c>
      <c r="D25" s="52">
        <v>86</v>
      </c>
      <c r="E25" s="52">
        <v>87</v>
      </c>
      <c r="F25" s="52">
        <v>72</v>
      </c>
      <c r="G25" s="52">
        <v>68</v>
      </c>
      <c r="H25" s="52">
        <v>68</v>
      </c>
      <c r="I25" s="52">
        <v>45</v>
      </c>
      <c r="J25" s="52">
        <v>61</v>
      </c>
      <c r="K25" s="52">
        <v>50</v>
      </c>
    </row>
    <row r="26" spans="1:11" ht="12.75" customHeight="1" x14ac:dyDescent="0.2">
      <c r="A26" s="51" t="s">
        <v>34</v>
      </c>
      <c r="B26" s="52">
        <f>SUM(C26:K26)</f>
        <v>960</v>
      </c>
      <c r="C26" s="52">
        <v>151</v>
      </c>
      <c r="D26" s="52">
        <v>128</v>
      </c>
      <c r="E26" s="52">
        <v>120</v>
      </c>
      <c r="F26" s="52">
        <v>113</v>
      </c>
      <c r="G26" s="52">
        <v>108</v>
      </c>
      <c r="H26" s="52">
        <v>81</v>
      </c>
      <c r="I26" s="52">
        <v>61</v>
      </c>
      <c r="J26" s="52">
        <v>104</v>
      </c>
      <c r="K26" s="52">
        <v>94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f>SUM(C28:K28)</f>
        <v>764</v>
      </c>
      <c r="C28" s="52">
        <v>94</v>
      </c>
      <c r="D28" s="52">
        <v>85</v>
      </c>
      <c r="E28" s="52">
        <v>94</v>
      </c>
      <c r="F28" s="52">
        <v>60</v>
      </c>
      <c r="G28" s="52">
        <v>95</v>
      </c>
      <c r="H28" s="52">
        <v>65</v>
      </c>
      <c r="I28" s="52">
        <v>80</v>
      </c>
      <c r="J28" s="52">
        <v>91</v>
      </c>
      <c r="K28" s="52">
        <v>100</v>
      </c>
    </row>
    <row r="29" spans="1:11" ht="12.75" customHeight="1" x14ac:dyDescent="0.2">
      <c r="A29" s="51" t="s">
        <v>37</v>
      </c>
      <c r="B29" s="52">
        <f>SUM(C29:K29)</f>
        <v>1503</v>
      </c>
      <c r="C29" s="52">
        <v>195</v>
      </c>
      <c r="D29" s="52">
        <v>186</v>
      </c>
      <c r="E29" s="52">
        <v>171</v>
      </c>
      <c r="F29" s="52">
        <v>173</v>
      </c>
      <c r="G29" s="52">
        <v>146</v>
      </c>
      <c r="H29" s="52">
        <v>143</v>
      </c>
      <c r="I29" s="52">
        <v>134</v>
      </c>
      <c r="J29" s="52">
        <v>180</v>
      </c>
      <c r="K29" s="52">
        <v>175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f>SUM(C31:K31)</f>
        <v>712</v>
      </c>
      <c r="C31" s="52">
        <v>100</v>
      </c>
      <c r="D31" s="52">
        <v>84</v>
      </c>
      <c r="E31" s="52">
        <v>86</v>
      </c>
      <c r="F31" s="52">
        <v>76</v>
      </c>
      <c r="G31" s="52">
        <v>74</v>
      </c>
      <c r="H31" s="52">
        <v>70</v>
      </c>
      <c r="I31" s="52">
        <v>81</v>
      </c>
      <c r="J31" s="52">
        <v>74</v>
      </c>
      <c r="K31" s="52">
        <v>67</v>
      </c>
    </row>
    <row r="32" spans="1:11" ht="12.75" customHeight="1" x14ac:dyDescent="0.2">
      <c r="A32" s="51" t="s">
        <v>40</v>
      </c>
      <c r="B32" s="52">
        <f>SUM(C32:K32)</f>
        <v>853</v>
      </c>
      <c r="C32" s="52">
        <v>94</v>
      </c>
      <c r="D32" s="52">
        <v>105</v>
      </c>
      <c r="E32" s="52">
        <v>111</v>
      </c>
      <c r="F32" s="52">
        <v>110</v>
      </c>
      <c r="G32" s="52">
        <v>92</v>
      </c>
      <c r="H32" s="52">
        <v>105</v>
      </c>
      <c r="I32" s="52">
        <v>79</v>
      </c>
      <c r="J32" s="52">
        <v>79</v>
      </c>
      <c r="K32" s="52">
        <v>78</v>
      </c>
    </row>
    <row r="33" spans="1:12" ht="12.75" customHeight="1" x14ac:dyDescent="0.2">
      <c r="A33" s="54" t="s">
        <v>41</v>
      </c>
      <c r="B33" s="52">
        <f>SUM(C33:K33)</f>
        <v>10675</v>
      </c>
      <c r="C33" s="52">
        <f t="shared" ref="C33:K33" si="1">SUM(C15:C32)</f>
        <v>1424</v>
      </c>
      <c r="D33" s="52">
        <f t="shared" si="1"/>
        <v>1398</v>
      </c>
      <c r="E33" s="52">
        <f t="shared" si="1"/>
        <v>1344</v>
      </c>
      <c r="F33" s="52">
        <f t="shared" si="1"/>
        <v>1174</v>
      </c>
      <c r="G33" s="52">
        <f t="shared" si="1"/>
        <v>1134</v>
      </c>
      <c r="H33" s="52">
        <f t="shared" si="1"/>
        <v>1024</v>
      </c>
      <c r="I33" s="52">
        <f t="shared" si="1"/>
        <v>962</v>
      </c>
      <c r="J33" s="52">
        <f t="shared" si="1"/>
        <v>1138</v>
      </c>
      <c r="K33" s="52">
        <f t="shared" si="1"/>
        <v>1077</v>
      </c>
    </row>
    <row r="34" spans="1:12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2" ht="12.75" customHeight="1" x14ac:dyDescent="0.2">
      <c r="A35" s="54" t="s">
        <v>42</v>
      </c>
      <c r="B35" s="58">
        <f t="shared" ref="B35:K35" si="2">B13+B33</f>
        <v>16040</v>
      </c>
      <c r="C35" s="58">
        <f t="shared" si="2"/>
        <v>2094</v>
      </c>
      <c r="D35" s="58">
        <f t="shared" si="2"/>
        <v>2151</v>
      </c>
      <c r="E35" s="58">
        <f t="shared" si="2"/>
        <v>2036</v>
      </c>
      <c r="F35" s="58">
        <f t="shared" si="2"/>
        <v>1818</v>
      </c>
      <c r="G35" s="58">
        <f t="shared" si="2"/>
        <v>1728</v>
      </c>
      <c r="H35" s="58">
        <f t="shared" si="2"/>
        <v>1510</v>
      </c>
      <c r="I35" s="58">
        <f t="shared" si="2"/>
        <v>1351</v>
      </c>
      <c r="J35" s="58">
        <f t="shared" si="2"/>
        <v>1706</v>
      </c>
      <c r="K35" s="58">
        <f t="shared" si="2"/>
        <v>1646</v>
      </c>
      <c r="L35" s="64"/>
    </row>
    <row r="36" spans="1:12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s="65" t="s">
        <v>88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2" ht="12.75" customHeight="1" x14ac:dyDescent="0.2">
      <c r="A38" s="65" t="s">
        <v>83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ht="12.75" customHeight="1" x14ac:dyDescent="0.2">
      <c r="A39" s="65" t="s">
        <v>84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2" ht="12.75" customHeight="1" x14ac:dyDescent="0.2">
      <c r="A40" s="65" t="s">
        <v>85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2" ht="12.75" customHeight="1" x14ac:dyDescent="0.2">
      <c r="A41" s="65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2" ht="12.75" customHeight="1" x14ac:dyDescent="0.2">
      <c r="A42" s="61" t="s">
        <v>66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67" spans="1:1" ht="10.199999999999999" x14ac:dyDescent="0.2">
      <c r="A67" s="39"/>
    </row>
    <row r="68" spans="1:1" ht="10.199999999999999" x14ac:dyDescent="0.2"/>
  </sheetData>
  <mergeCells count="2">
    <mergeCell ref="A5:A6"/>
    <mergeCell ref="B5:B6"/>
  </mergeCells>
  <phoneticPr fontId="8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2">
        <v>11</v>
      </c>
      <c r="J6" s="62">
        <v>12</v>
      </c>
      <c r="K6" s="63">
        <v>13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f>SUM(C8:K8)</f>
        <v>586</v>
      </c>
      <c r="C8" s="52">
        <v>84</v>
      </c>
      <c r="D8" s="52">
        <v>79</v>
      </c>
      <c r="E8" s="52">
        <v>89</v>
      </c>
      <c r="F8" s="52">
        <v>49</v>
      </c>
      <c r="G8" s="52">
        <v>47</v>
      </c>
      <c r="H8" s="52">
        <v>65</v>
      </c>
      <c r="I8" s="52">
        <v>52</v>
      </c>
      <c r="J8" s="52">
        <v>62</v>
      </c>
      <c r="K8" s="52">
        <v>59</v>
      </c>
    </row>
    <row r="9" spans="1:11" ht="12.75" customHeight="1" x14ac:dyDescent="0.2">
      <c r="A9" s="51" t="s">
        <v>18</v>
      </c>
      <c r="B9" s="52">
        <f>SUM(C9:K9)</f>
        <v>924</v>
      </c>
      <c r="C9" s="52">
        <v>151</v>
      </c>
      <c r="D9" s="52">
        <v>140</v>
      </c>
      <c r="E9" s="52">
        <v>111</v>
      </c>
      <c r="F9" s="52">
        <v>96</v>
      </c>
      <c r="G9" s="52">
        <v>87</v>
      </c>
      <c r="H9" s="52">
        <v>58</v>
      </c>
      <c r="I9" s="52">
        <v>79</v>
      </c>
      <c r="J9" s="52">
        <v>87</v>
      </c>
      <c r="K9" s="52">
        <v>115</v>
      </c>
    </row>
    <row r="10" spans="1:11" ht="12.75" customHeight="1" x14ac:dyDescent="0.2">
      <c r="A10" s="51" t="s">
        <v>19</v>
      </c>
      <c r="B10" s="52">
        <f>SUM(C10:K10)</f>
        <v>998</v>
      </c>
      <c r="C10" s="52">
        <v>147</v>
      </c>
      <c r="D10" s="52">
        <v>131</v>
      </c>
      <c r="E10" s="52">
        <v>122</v>
      </c>
      <c r="F10" s="52">
        <v>113</v>
      </c>
      <c r="G10" s="52">
        <v>75</v>
      </c>
      <c r="H10" s="52">
        <v>79</v>
      </c>
      <c r="I10" s="52">
        <v>80</v>
      </c>
      <c r="J10" s="52">
        <v>135</v>
      </c>
      <c r="K10" s="52">
        <v>116</v>
      </c>
    </row>
    <row r="11" spans="1:11" ht="12.75" customHeight="1" x14ac:dyDescent="0.2">
      <c r="A11" s="51" t="s">
        <v>20</v>
      </c>
      <c r="B11" s="52">
        <f>SUM(C11:K11)</f>
        <v>1040</v>
      </c>
      <c r="C11" s="52">
        <v>136</v>
      </c>
      <c r="D11" s="52">
        <v>143</v>
      </c>
      <c r="E11" s="52">
        <v>136</v>
      </c>
      <c r="F11" s="52">
        <v>116</v>
      </c>
      <c r="G11" s="52">
        <v>124</v>
      </c>
      <c r="H11" s="52">
        <v>110</v>
      </c>
      <c r="I11" s="52">
        <v>48</v>
      </c>
      <c r="J11" s="52">
        <v>123</v>
      </c>
      <c r="K11" s="52">
        <v>104</v>
      </c>
    </row>
    <row r="12" spans="1:11" ht="12.75" customHeight="1" x14ac:dyDescent="0.2">
      <c r="A12" s="51" t="s">
        <v>21</v>
      </c>
      <c r="B12" s="52">
        <f>SUM(C12:K12)</f>
        <v>1724</v>
      </c>
      <c r="C12" s="52">
        <v>220</v>
      </c>
      <c r="D12" s="52">
        <v>199</v>
      </c>
      <c r="E12" s="52">
        <v>209</v>
      </c>
      <c r="F12" s="52">
        <v>217</v>
      </c>
      <c r="G12" s="52">
        <v>186</v>
      </c>
      <c r="H12" s="52">
        <v>190</v>
      </c>
      <c r="I12" s="52">
        <v>147</v>
      </c>
      <c r="J12" s="52">
        <v>193</v>
      </c>
      <c r="K12" s="52">
        <v>163</v>
      </c>
    </row>
    <row r="13" spans="1:11" ht="12.75" customHeight="1" x14ac:dyDescent="0.2">
      <c r="A13" s="54" t="s">
        <v>22</v>
      </c>
      <c r="B13" s="52">
        <f>SUM(B8:B12)</f>
        <v>5272</v>
      </c>
      <c r="C13" s="52">
        <f t="shared" ref="C13:K13" si="0">SUM(C8:C12)</f>
        <v>738</v>
      </c>
      <c r="D13" s="52">
        <f t="shared" si="0"/>
        <v>692</v>
      </c>
      <c r="E13" s="52">
        <f t="shared" si="0"/>
        <v>667</v>
      </c>
      <c r="F13" s="52">
        <f t="shared" si="0"/>
        <v>591</v>
      </c>
      <c r="G13" s="52">
        <f t="shared" si="0"/>
        <v>519</v>
      </c>
      <c r="H13" s="52">
        <f t="shared" si="0"/>
        <v>502</v>
      </c>
      <c r="I13" s="52">
        <f t="shared" si="0"/>
        <v>406</v>
      </c>
      <c r="J13" s="52">
        <f t="shared" si="0"/>
        <v>600</v>
      </c>
      <c r="K13" s="52">
        <f t="shared" si="0"/>
        <v>557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f>SUM(C15:K15)</f>
        <v>1744</v>
      </c>
      <c r="C15" s="52">
        <v>250</v>
      </c>
      <c r="D15" s="52">
        <v>257</v>
      </c>
      <c r="E15" s="52">
        <v>185</v>
      </c>
      <c r="F15" s="52">
        <v>172</v>
      </c>
      <c r="G15" s="52">
        <v>179</v>
      </c>
      <c r="H15" s="52">
        <v>186</v>
      </c>
      <c r="I15" s="52">
        <v>167</v>
      </c>
      <c r="J15" s="52">
        <v>179</v>
      </c>
      <c r="K15" s="52">
        <v>169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f>SUM(C18:K18)</f>
        <v>642</v>
      </c>
      <c r="C18" s="52">
        <v>84</v>
      </c>
      <c r="D18" s="52">
        <v>58</v>
      </c>
      <c r="E18" s="52">
        <v>70</v>
      </c>
      <c r="F18" s="52">
        <v>61</v>
      </c>
      <c r="G18" s="52">
        <v>71</v>
      </c>
      <c r="H18" s="52">
        <v>97</v>
      </c>
      <c r="I18" s="52">
        <v>61</v>
      </c>
      <c r="J18" s="52">
        <v>68</v>
      </c>
      <c r="K18" s="52">
        <v>72</v>
      </c>
    </row>
    <row r="19" spans="1:11" ht="12.75" customHeight="1" x14ac:dyDescent="0.2">
      <c r="A19" s="51" t="s">
        <v>27</v>
      </c>
      <c r="B19" s="52">
        <f>SUM(C19:K19)</f>
        <v>1198</v>
      </c>
      <c r="C19" s="52">
        <v>134</v>
      </c>
      <c r="D19" s="52">
        <v>154</v>
      </c>
      <c r="E19" s="52">
        <v>131</v>
      </c>
      <c r="F19" s="52">
        <v>151</v>
      </c>
      <c r="G19" s="52">
        <v>130</v>
      </c>
      <c r="H19" s="52">
        <v>140</v>
      </c>
      <c r="I19" s="52">
        <v>111</v>
      </c>
      <c r="J19" s="52">
        <v>121</v>
      </c>
      <c r="K19" s="52">
        <v>126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f>SUM(C21:K21)</f>
        <v>685</v>
      </c>
      <c r="C21" s="52">
        <v>78</v>
      </c>
      <c r="D21" s="52">
        <v>89</v>
      </c>
      <c r="E21" s="52">
        <v>76</v>
      </c>
      <c r="F21" s="52">
        <v>78</v>
      </c>
      <c r="G21" s="52">
        <v>70</v>
      </c>
      <c r="H21" s="52">
        <v>92</v>
      </c>
      <c r="I21" s="52">
        <v>50</v>
      </c>
      <c r="J21" s="52">
        <v>80</v>
      </c>
      <c r="K21" s="52">
        <v>72</v>
      </c>
    </row>
    <row r="22" spans="1:11" ht="12.75" customHeight="1" x14ac:dyDescent="0.2">
      <c r="A22" s="51" t="s">
        <v>30</v>
      </c>
      <c r="B22" s="52">
        <f>SUM(C22:K22)</f>
        <v>922</v>
      </c>
      <c r="C22" s="52">
        <f>108+52</f>
        <v>160</v>
      </c>
      <c r="D22" s="52">
        <f>79+45</f>
        <v>124</v>
      </c>
      <c r="E22" s="52">
        <f>88+38</f>
        <v>126</v>
      </c>
      <c r="F22" s="52">
        <f>61+47</f>
        <v>108</v>
      </c>
      <c r="G22" s="52">
        <f>39+34</f>
        <v>73</v>
      </c>
      <c r="H22" s="52">
        <f>56+35</f>
        <v>91</v>
      </c>
      <c r="I22" s="52">
        <f>49+38</f>
        <v>87</v>
      </c>
      <c r="J22" s="52">
        <f>50+27</f>
        <v>77</v>
      </c>
      <c r="K22" s="52">
        <f>28+48</f>
        <v>76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f>SUM(C25:K25)</f>
        <v>593</v>
      </c>
      <c r="C25" s="52">
        <v>83</v>
      </c>
      <c r="D25" s="52">
        <v>88</v>
      </c>
      <c r="E25" s="52">
        <v>79</v>
      </c>
      <c r="F25" s="52">
        <v>70</v>
      </c>
      <c r="G25" s="52">
        <v>71</v>
      </c>
      <c r="H25" s="52">
        <v>54</v>
      </c>
      <c r="I25" s="52">
        <v>55</v>
      </c>
      <c r="J25" s="52">
        <v>53</v>
      </c>
      <c r="K25" s="52">
        <v>40</v>
      </c>
    </row>
    <row r="26" spans="1:11" ht="12.75" customHeight="1" x14ac:dyDescent="0.2">
      <c r="A26" s="51" t="s">
        <v>34</v>
      </c>
      <c r="B26" s="52">
        <f>SUM(C26:K26)</f>
        <v>926</v>
      </c>
      <c r="C26" s="52">
        <v>122</v>
      </c>
      <c r="D26" s="52">
        <v>120</v>
      </c>
      <c r="E26" s="52">
        <v>118</v>
      </c>
      <c r="F26" s="52">
        <v>104</v>
      </c>
      <c r="G26" s="52">
        <v>88</v>
      </c>
      <c r="H26" s="52">
        <v>97</v>
      </c>
      <c r="I26" s="52">
        <v>74</v>
      </c>
      <c r="J26" s="52">
        <v>97</v>
      </c>
      <c r="K26" s="52">
        <v>106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f>SUM(C28:K28)</f>
        <v>741</v>
      </c>
      <c r="C28" s="52">
        <v>82</v>
      </c>
      <c r="D28" s="52">
        <v>92</v>
      </c>
      <c r="E28" s="52">
        <v>56</v>
      </c>
      <c r="F28" s="52">
        <v>94</v>
      </c>
      <c r="G28" s="52">
        <v>69</v>
      </c>
      <c r="H28" s="52">
        <v>97</v>
      </c>
      <c r="I28" s="52">
        <v>78</v>
      </c>
      <c r="J28" s="52">
        <v>102</v>
      </c>
      <c r="K28" s="52">
        <v>71</v>
      </c>
    </row>
    <row r="29" spans="1:11" ht="12.75" customHeight="1" x14ac:dyDescent="0.2">
      <c r="A29" s="51" t="s">
        <v>37</v>
      </c>
      <c r="B29" s="52">
        <f>SUM(C29:K29)</f>
        <v>1549</v>
      </c>
      <c r="C29" s="52">
        <v>188</v>
      </c>
      <c r="D29" s="52">
        <v>174</v>
      </c>
      <c r="E29" s="52">
        <v>174</v>
      </c>
      <c r="F29" s="52">
        <v>156</v>
      </c>
      <c r="G29" s="52">
        <v>147</v>
      </c>
      <c r="H29" s="52">
        <v>194</v>
      </c>
      <c r="I29" s="52">
        <v>150</v>
      </c>
      <c r="J29" s="52">
        <v>180</v>
      </c>
      <c r="K29" s="52">
        <v>186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f>SUM(C31:K31)</f>
        <v>692</v>
      </c>
      <c r="C31" s="52">
        <v>82</v>
      </c>
      <c r="D31" s="52">
        <v>85</v>
      </c>
      <c r="E31" s="52">
        <v>74</v>
      </c>
      <c r="F31" s="52">
        <v>74</v>
      </c>
      <c r="G31" s="52">
        <v>80</v>
      </c>
      <c r="H31" s="52">
        <v>95</v>
      </c>
      <c r="I31" s="52">
        <v>73</v>
      </c>
      <c r="J31" s="52">
        <v>67</v>
      </c>
      <c r="K31" s="52">
        <v>62</v>
      </c>
    </row>
    <row r="32" spans="1:11" ht="12.75" customHeight="1" x14ac:dyDescent="0.2">
      <c r="A32" s="51" t="s">
        <v>40</v>
      </c>
      <c r="B32" s="52">
        <f>SUM(C32:K32)</f>
        <v>854</v>
      </c>
      <c r="C32" s="52">
        <v>103</v>
      </c>
      <c r="D32" s="52">
        <v>113</v>
      </c>
      <c r="E32" s="52">
        <v>104</v>
      </c>
      <c r="F32" s="52">
        <v>94</v>
      </c>
      <c r="G32" s="52">
        <v>109</v>
      </c>
      <c r="H32" s="52">
        <v>108</v>
      </c>
      <c r="I32" s="52">
        <v>59</v>
      </c>
      <c r="J32" s="52">
        <v>79</v>
      </c>
      <c r="K32" s="52">
        <v>85</v>
      </c>
    </row>
    <row r="33" spans="1:12" ht="12.75" customHeight="1" x14ac:dyDescent="0.2">
      <c r="A33" s="54" t="s">
        <v>41</v>
      </c>
      <c r="B33" s="52">
        <f>SUM(C33:K33)</f>
        <v>10546</v>
      </c>
      <c r="C33" s="52">
        <f>SUM(C15:C32)</f>
        <v>1366</v>
      </c>
      <c r="D33" s="52">
        <f t="shared" ref="D33:K33" si="1">SUM(D15:D32)</f>
        <v>1354</v>
      </c>
      <c r="E33" s="52">
        <f t="shared" si="1"/>
        <v>1193</v>
      </c>
      <c r="F33" s="52">
        <f t="shared" si="1"/>
        <v>1162</v>
      </c>
      <c r="G33" s="52">
        <f t="shared" si="1"/>
        <v>1087</v>
      </c>
      <c r="H33" s="52">
        <f t="shared" si="1"/>
        <v>1251</v>
      </c>
      <c r="I33" s="52">
        <f t="shared" si="1"/>
        <v>965</v>
      </c>
      <c r="J33" s="52">
        <f t="shared" si="1"/>
        <v>1103</v>
      </c>
      <c r="K33" s="52">
        <f t="shared" si="1"/>
        <v>1065</v>
      </c>
    </row>
    <row r="34" spans="1:12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2" ht="12.75" customHeight="1" x14ac:dyDescent="0.2">
      <c r="A35" s="54" t="s">
        <v>42</v>
      </c>
      <c r="B35" s="58">
        <f>B13+B33</f>
        <v>15818</v>
      </c>
      <c r="C35" s="58">
        <f t="shared" ref="C35:K35" si="2">C13+C33</f>
        <v>2104</v>
      </c>
      <c r="D35" s="58">
        <f t="shared" si="2"/>
        <v>2046</v>
      </c>
      <c r="E35" s="58">
        <f t="shared" si="2"/>
        <v>1860</v>
      </c>
      <c r="F35" s="58">
        <f t="shared" si="2"/>
        <v>1753</v>
      </c>
      <c r="G35" s="58">
        <f t="shared" si="2"/>
        <v>1606</v>
      </c>
      <c r="H35" s="58">
        <f t="shared" si="2"/>
        <v>1753</v>
      </c>
      <c r="I35" s="58">
        <f t="shared" si="2"/>
        <v>1371</v>
      </c>
      <c r="J35" s="58">
        <f t="shared" si="2"/>
        <v>1703</v>
      </c>
      <c r="K35" s="58">
        <f t="shared" si="2"/>
        <v>1622</v>
      </c>
      <c r="L35" s="64"/>
    </row>
    <row r="36" spans="1:12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s="61" t="s">
        <v>66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62" spans="1:1" ht="10.199999999999999" x14ac:dyDescent="0.2">
      <c r="A62" s="39"/>
    </row>
    <row r="63" spans="1:1" ht="10.199999999999999" x14ac:dyDescent="0.2"/>
  </sheetData>
  <mergeCells count="2">
    <mergeCell ref="A5:A6"/>
    <mergeCell ref="B5:B6"/>
  </mergeCells>
  <phoneticPr fontId="8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73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2">
        <v>11</v>
      </c>
      <c r="J6" s="62">
        <v>12</v>
      </c>
      <c r="K6" s="63">
        <v>13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v>578</v>
      </c>
      <c r="C8" s="52">
        <v>75</v>
      </c>
      <c r="D8" s="52">
        <v>86</v>
      </c>
      <c r="E8" s="52">
        <v>54</v>
      </c>
      <c r="F8" s="52">
        <v>47</v>
      </c>
      <c r="G8" s="52">
        <v>64</v>
      </c>
      <c r="H8" s="52">
        <v>72</v>
      </c>
      <c r="I8" s="52">
        <v>58</v>
      </c>
      <c r="J8" s="52">
        <v>57</v>
      </c>
      <c r="K8" s="52">
        <v>65</v>
      </c>
    </row>
    <row r="9" spans="1:11" ht="12.75" customHeight="1" x14ac:dyDescent="0.2">
      <c r="A9" s="51" t="s">
        <v>18</v>
      </c>
      <c r="B9" s="52">
        <v>868</v>
      </c>
      <c r="C9" s="52">
        <v>139</v>
      </c>
      <c r="D9" s="52">
        <v>108</v>
      </c>
      <c r="E9" s="52">
        <v>102</v>
      </c>
      <c r="F9" s="52">
        <v>89</v>
      </c>
      <c r="G9" s="52">
        <v>57</v>
      </c>
      <c r="H9" s="52">
        <v>92</v>
      </c>
      <c r="I9" s="52">
        <v>78</v>
      </c>
      <c r="J9" s="52">
        <v>117</v>
      </c>
      <c r="K9" s="52">
        <v>86</v>
      </c>
    </row>
    <row r="10" spans="1:11" ht="12.75" customHeight="1" x14ac:dyDescent="0.2">
      <c r="A10" s="51" t="s">
        <v>19</v>
      </c>
      <c r="B10" s="52">
        <v>960</v>
      </c>
      <c r="C10" s="52">
        <v>124</v>
      </c>
      <c r="D10" s="52">
        <v>123</v>
      </c>
      <c r="E10" s="52">
        <v>116</v>
      </c>
      <c r="F10" s="52">
        <v>81</v>
      </c>
      <c r="G10" s="52">
        <v>83</v>
      </c>
      <c r="H10" s="52">
        <v>76</v>
      </c>
      <c r="I10" s="52">
        <v>84</v>
      </c>
      <c r="J10" s="52">
        <v>128</v>
      </c>
      <c r="K10" s="52">
        <v>145</v>
      </c>
    </row>
    <row r="11" spans="1:11" ht="12.75" customHeight="1" x14ac:dyDescent="0.2">
      <c r="A11" s="51" t="s">
        <v>20</v>
      </c>
      <c r="B11" s="52">
        <v>1008</v>
      </c>
      <c r="C11" s="52">
        <v>134</v>
      </c>
      <c r="D11" s="52">
        <v>142</v>
      </c>
      <c r="E11" s="52">
        <v>114</v>
      </c>
      <c r="F11" s="52">
        <v>124</v>
      </c>
      <c r="G11" s="52">
        <v>122</v>
      </c>
      <c r="H11" s="52">
        <v>86</v>
      </c>
      <c r="I11" s="52">
        <v>78</v>
      </c>
      <c r="J11" s="52">
        <v>108</v>
      </c>
      <c r="K11" s="52">
        <v>100</v>
      </c>
    </row>
    <row r="12" spans="1:11" ht="12.75" customHeight="1" x14ac:dyDescent="0.2">
      <c r="A12" s="51" t="s">
        <v>21</v>
      </c>
      <c r="B12" s="52">
        <v>1674</v>
      </c>
      <c r="C12" s="52">
        <v>202</v>
      </c>
      <c r="D12" s="52">
        <v>212</v>
      </c>
      <c r="E12" s="52">
        <v>215</v>
      </c>
      <c r="F12" s="52">
        <v>188</v>
      </c>
      <c r="G12" s="52">
        <v>189</v>
      </c>
      <c r="H12" s="52">
        <v>177</v>
      </c>
      <c r="I12" s="52">
        <v>164</v>
      </c>
      <c r="J12" s="52">
        <v>169</v>
      </c>
      <c r="K12" s="52">
        <v>158</v>
      </c>
    </row>
    <row r="13" spans="1:11" ht="12.75" customHeight="1" x14ac:dyDescent="0.2">
      <c r="A13" s="54" t="s">
        <v>22</v>
      </c>
      <c r="B13" s="52">
        <f>SUM(B8:B12)</f>
        <v>5088</v>
      </c>
      <c r="C13" s="52">
        <v>674</v>
      </c>
      <c r="D13" s="52">
        <v>671</v>
      </c>
      <c r="E13" s="52">
        <v>601</v>
      </c>
      <c r="F13" s="52">
        <v>529</v>
      </c>
      <c r="G13" s="52">
        <v>515</v>
      </c>
      <c r="H13" s="52">
        <v>503</v>
      </c>
      <c r="I13" s="52">
        <v>462</v>
      </c>
      <c r="J13" s="52">
        <v>579</v>
      </c>
      <c r="K13" s="52">
        <v>554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v>1680</v>
      </c>
      <c r="C15" s="52">
        <v>257</v>
      </c>
      <c r="D15" s="52">
        <v>186</v>
      </c>
      <c r="E15" s="52">
        <v>177</v>
      </c>
      <c r="F15" s="52">
        <v>187</v>
      </c>
      <c r="G15" s="52">
        <v>188</v>
      </c>
      <c r="H15" s="52">
        <v>198</v>
      </c>
      <c r="I15" s="52">
        <v>166</v>
      </c>
      <c r="J15" s="52">
        <v>170</v>
      </c>
      <c r="K15" s="52">
        <v>151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v>640</v>
      </c>
      <c r="C18" s="52">
        <v>60</v>
      </c>
      <c r="D18" s="52">
        <v>72</v>
      </c>
      <c r="E18" s="52">
        <v>60</v>
      </c>
      <c r="F18" s="52">
        <v>77</v>
      </c>
      <c r="G18" s="52">
        <v>91</v>
      </c>
      <c r="H18" s="52">
        <v>89</v>
      </c>
      <c r="I18" s="52">
        <v>45</v>
      </c>
      <c r="J18" s="52">
        <v>72</v>
      </c>
      <c r="K18" s="52">
        <v>74</v>
      </c>
    </row>
    <row r="19" spans="1:11" ht="12.75" customHeight="1" x14ac:dyDescent="0.2">
      <c r="A19" s="51" t="s">
        <v>27</v>
      </c>
      <c r="B19" s="52">
        <v>1197</v>
      </c>
      <c r="C19" s="52">
        <v>161</v>
      </c>
      <c r="D19" s="52">
        <v>135</v>
      </c>
      <c r="E19" s="52">
        <v>146</v>
      </c>
      <c r="F19" s="52">
        <v>142</v>
      </c>
      <c r="G19" s="52">
        <v>137</v>
      </c>
      <c r="H19" s="52">
        <v>125</v>
      </c>
      <c r="I19" s="52">
        <v>118</v>
      </c>
      <c r="J19" s="52">
        <v>140</v>
      </c>
      <c r="K19" s="52">
        <v>93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v>714</v>
      </c>
      <c r="C21" s="52">
        <v>90</v>
      </c>
      <c r="D21" s="52">
        <v>81</v>
      </c>
      <c r="E21" s="52">
        <v>73</v>
      </c>
      <c r="F21" s="52">
        <v>71</v>
      </c>
      <c r="G21" s="52">
        <v>96</v>
      </c>
      <c r="H21" s="52">
        <v>72</v>
      </c>
      <c r="I21" s="52">
        <v>76</v>
      </c>
      <c r="J21" s="52">
        <v>79</v>
      </c>
      <c r="K21" s="52">
        <v>76</v>
      </c>
    </row>
    <row r="22" spans="1:11" ht="12.75" customHeight="1" x14ac:dyDescent="0.2">
      <c r="A22" s="51" t="s">
        <v>30</v>
      </c>
      <c r="B22" s="52">
        <v>873</v>
      </c>
      <c r="C22" s="52">
        <v>112</v>
      </c>
      <c r="D22" s="52">
        <v>132</v>
      </c>
      <c r="E22" s="52">
        <v>106</v>
      </c>
      <c r="F22" s="52">
        <v>90</v>
      </c>
      <c r="G22" s="52">
        <v>94</v>
      </c>
      <c r="H22" s="52">
        <v>89</v>
      </c>
      <c r="I22" s="52">
        <v>90</v>
      </c>
      <c r="J22" s="52">
        <v>81</v>
      </c>
      <c r="K22" s="52">
        <v>79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v>565</v>
      </c>
      <c r="C25" s="52">
        <v>84</v>
      </c>
      <c r="D25" s="52">
        <v>81</v>
      </c>
      <c r="E25" s="52">
        <v>66</v>
      </c>
      <c r="F25" s="52">
        <v>79</v>
      </c>
      <c r="G25" s="52">
        <v>51</v>
      </c>
      <c r="H25" s="52">
        <v>62</v>
      </c>
      <c r="I25" s="52">
        <v>52</v>
      </c>
      <c r="J25" s="52">
        <v>45</v>
      </c>
      <c r="K25" s="52">
        <v>45</v>
      </c>
    </row>
    <row r="26" spans="1:11" ht="12.75" customHeight="1" x14ac:dyDescent="0.2">
      <c r="A26" s="51" t="s">
        <v>34</v>
      </c>
      <c r="B26" s="52">
        <v>911</v>
      </c>
      <c r="C26" s="52">
        <v>120</v>
      </c>
      <c r="D26" s="52">
        <v>112</v>
      </c>
      <c r="E26" s="52">
        <v>108</v>
      </c>
      <c r="F26" s="52">
        <v>88</v>
      </c>
      <c r="G26" s="52">
        <v>100</v>
      </c>
      <c r="H26" s="52">
        <v>98</v>
      </c>
      <c r="I26" s="52">
        <v>75</v>
      </c>
      <c r="J26" s="52">
        <v>110</v>
      </c>
      <c r="K26" s="52">
        <v>100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v>770</v>
      </c>
      <c r="C28" s="52">
        <v>95</v>
      </c>
      <c r="D28" s="52">
        <v>57</v>
      </c>
      <c r="E28" s="52">
        <v>99</v>
      </c>
      <c r="F28" s="52">
        <v>74</v>
      </c>
      <c r="G28" s="52">
        <v>100</v>
      </c>
      <c r="H28" s="52">
        <v>98</v>
      </c>
      <c r="I28" s="52">
        <v>96</v>
      </c>
      <c r="J28" s="52">
        <v>71</v>
      </c>
      <c r="K28" s="52">
        <v>80</v>
      </c>
    </row>
    <row r="29" spans="1:11" ht="12.75" customHeight="1" x14ac:dyDescent="0.2">
      <c r="A29" s="51" t="s">
        <v>37</v>
      </c>
      <c r="B29" s="52">
        <v>1561</v>
      </c>
      <c r="C29" s="52">
        <v>172</v>
      </c>
      <c r="D29" s="52">
        <v>173</v>
      </c>
      <c r="E29" s="52">
        <v>152</v>
      </c>
      <c r="F29" s="52">
        <v>159</v>
      </c>
      <c r="G29" s="52">
        <v>190</v>
      </c>
      <c r="H29" s="52">
        <v>193</v>
      </c>
      <c r="I29" s="52">
        <v>157</v>
      </c>
      <c r="J29" s="52">
        <v>189</v>
      </c>
      <c r="K29" s="52">
        <v>176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v>710</v>
      </c>
      <c r="C31" s="52">
        <v>79</v>
      </c>
      <c r="D31" s="52">
        <v>81</v>
      </c>
      <c r="E31" s="52">
        <v>75</v>
      </c>
      <c r="F31" s="52">
        <v>90</v>
      </c>
      <c r="G31" s="52">
        <v>90</v>
      </c>
      <c r="H31" s="52">
        <v>88</v>
      </c>
      <c r="I31" s="52">
        <v>74</v>
      </c>
      <c r="J31" s="52">
        <v>61</v>
      </c>
      <c r="K31" s="52">
        <v>72</v>
      </c>
    </row>
    <row r="32" spans="1:11" ht="12.75" customHeight="1" x14ac:dyDescent="0.2">
      <c r="A32" s="51" t="s">
        <v>40</v>
      </c>
      <c r="B32" s="52">
        <v>832</v>
      </c>
      <c r="C32" s="52">
        <v>116</v>
      </c>
      <c r="D32" s="52">
        <v>103</v>
      </c>
      <c r="E32" s="52">
        <v>100</v>
      </c>
      <c r="F32" s="52">
        <v>110</v>
      </c>
      <c r="G32" s="52">
        <v>108</v>
      </c>
      <c r="H32" s="52">
        <v>84</v>
      </c>
      <c r="I32" s="52">
        <v>58</v>
      </c>
      <c r="J32" s="52">
        <v>87</v>
      </c>
      <c r="K32" s="52">
        <v>66</v>
      </c>
    </row>
    <row r="33" spans="1:12" ht="12.75" customHeight="1" x14ac:dyDescent="0.2">
      <c r="A33" s="54" t="s">
        <v>41</v>
      </c>
      <c r="B33" s="52">
        <f>SUM(B15:B32)</f>
        <v>10453</v>
      </c>
      <c r="C33" s="52">
        <v>1346</v>
      </c>
      <c r="D33" s="52">
        <v>1213</v>
      </c>
      <c r="E33" s="52">
        <v>1162</v>
      </c>
      <c r="F33" s="52">
        <v>1167</v>
      </c>
      <c r="G33" s="52">
        <v>1245</v>
      </c>
      <c r="H33" s="52">
        <v>1196</v>
      </c>
      <c r="I33" s="52">
        <v>1007</v>
      </c>
      <c r="J33" s="52">
        <v>1105</v>
      </c>
      <c r="K33" s="52">
        <v>1012</v>
      </c>
    </row>
    <row r="34" spans="1:12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2" ht="12.75" customHeight="1" x14ac:dyDescent="0.2">
      <c r="A35" s="54" t="s">
        <v>42</v>
      </c>
      <c r="B35" s="58">
        <f>B13+B33</f>
        <v>15541</v>
      </c>
      <c r="C35" s="58">
        <v>2020</v>
      </c>
      <c r="D35" s="58">
        <v>1884</v>
      </c>
      <c r="E35" s="58">
        <v>1763</v>
      </c>
      <c r="F35" s="58">
        <v>1696</v>
      </c>
      <c r="G35" s="58">
        <v>1760</v>
      </c>
      <c r="H35" s="58">
        <v>1699</v>
      </c>
      <c r="I35" s="58">
        <v>1469</v>
      </c>
      <c r="J35" s="58">
        <v>1684</v>
      </c>
      <c r="K35" s="58">
        <v>1566</v>
      </c>
      <c r="L35" s="64"/>
    </row>
    <row r="36" spans="1:12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s="61" t="s">
        <v>66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62" spans="1:1" ht="10.199999999999999" x14ac:dyDescent="0.2">
      <c r="A62" s="39"/>
    </row>
    <row r="63" spans="1:1" ht="10.199999999999999" x14ac:dyDescent="0.2"/>
  </sheetData>
  <mergeCells count="2">
    <mergeCell ref="A5:A6"/>
    <mergeCell ref="B5:B6"/>
  </mergeCells>
  <phoneticPr fontId="8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45" t="s">
        <v>70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1" s="26" customFormat="1" ht="12.75" customHeight="1" thickBot="1" x14ac:dyDescent="0.25">
      <c r="A6" s="79"/>
      <c r="B6" s="80"/>
      <c r="C6" s="62">
        <v>5</v>
      </c>
      <c r="D6" s="62">
        <v>6</v>
      </c>
      <c r="E6" s="62">
        <v>7</v>
      </c>
      <c r="F6" s="62">
        <v>8</v>
      </c>
      <c r="G6" s="62">
        <v>9</v>
      </c>
      <c r="H6" s="62">
        <v>10</v>
      </c>
      <c r="I6" s="62">
        <v>11</v>
      </c>
      <c r="J6" s="62">
        <v>12</v>
      </c>
      <c r="K6" s="63">
        <v>13</v>
      </c>
    </row>
    <row r="7" spans="1:11" s="26" customFormat="1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2.75" customHeight="1" x14ac:dyDescent="0.2">
      <c r="A8" s="51" t="s">
        <v>17</v>
      </c>
      <c r="B8" s="52">
        <v>555</v>
      </c>
      <c r="C8" s="52">
        <v>78</v>
      </c>
      <c r="D8" s="52">
        <v>60</v>
      </c>
      <c r="E8" s="52">
        <v>48</v>
      </c>
      <c r="F8" s="52">
        <v>65</v>
      </c>
      <c r="G8" s="52">
        <v>73</v>
      </c>
      <c r="H8" s="52">
        <v>63</v>
      </c>
      <c r="I8" s="52">
        <v>45</v>
      </c>
      <c r="J8" s="52">
        <v>68</v>
      </c>
      <c r="K8" s="52">
        <v>55</v>
      </c>
    </row>
    <row r="9" spans="1:11" ht="12.75" customHeight="1" x14ac:dyDescent="0.2">
      <c r="A9" s="51" t="s">
        <v>18</v>
      </c>
      <c r="B9" s="52">
        <v>818</v>
      </c>
      <c r="C9" s="52">
        <v>104</v>
      </c>
      <c r="D9" s="52">
        <v>98</v>
      </c>
      <c r="E9" s="52">
        <v>90</v>
      </c>
      <c r="F9" s="52">
        <v>58</v>
      </c>
      <c r="G9" s="52">
        <v>92</v>
      </c>
      <c r="H9" s="52">
        <v>95</v>
      </c>
      <c r="I9" s="52">
        <v>118</v>
      </c>
      <c r="J9" s="52">
        <v>87</v>
      </c>
      <c r="K9" s="52">
        <v>76</v>
      </c>
    </row>
    <row r="10" spans="1:11" ht="12.75" customHeight="1" x14ac:dyDescent="0.2">
      <c r="A10" s="51" t="s">
        <v>19</v>
      </c>
      <c r="B10" s="52">
        <v>952</v>
      </c>
      <c r="C10" s="52">
        <v>120</v>
      </c>
      <c r="D10" s="52">
        <v>120</v>
      </c>
      <c r="E10" s="52">
        <v>84</v>
      </c>
      <c r="F10" s="52">
        <v>88</v>
      </c>
      <c r="G10" s="52">
        <v>75</v>
      </c>
      <c r="H10" s="52">
        <v>87</v>
      </c>
      <c r="I10" s="52">
        <v>88</v>
      </c>
      <c r="J10" s="52">
        <v>149</v>
      </c>
      <c r="K10" s="52">
        <v>141</v>
      </c>
    </row>
    <row r="11" spans="1:11" ht="12.75" customHeight="1" x14ac:dyDescent="0.2">
      <c r="A11" s="51" t="s">
        <v>20</v>
      </c>
      <c r="B11" s="52">
        <v>957</v>
      </c>
      <c r="C11" s="52">
        <v>133</v>
      </c>
      <c r="D11" s="52">
        <v>108</v>
      </c>
      <c r="E11" s="52">
        <v>126</v>
      </c>
      <c r="F11" s="52">
        <v>114</v>
      </c>
      <c r="G11" s="52">
        <v>87</v>
      </c>
      <c r="H11" s="52">
        <v>122</v>
      </c>
      <c r="I11" s="52">
        <v>77</v>
      </c>
      <c r="J11" s="52">
        <v>91</v>
      </c>
      <c r="K11" s="52">
        <v>99</v>
      </c>
    </row>
    <row r="12" spans="1:11" ht="12.75" customHeight="1" x14ac:dyDescent="0.2">
      <c r="A12" s="51" t="s">
        <v>21</v>
      </c>
      <c r="B12" s="52">
        <v>1639</v>
      </c>
      <c r="C12" s="52">
        <v>210</v>
      </c>
      <c r="D12" s="52">
        <v>222</v>
      </c>
      <c r="E12" s="52">
        <v>186</v>
      </c>
      <c r="F12" s="52">
        <v>190</v>
      </c>
      <c r="G12" s="52">
        <v>174</v>
      </c>
      <c r="H12" s="52">
        <v>186</v>
      </c>
      <c r="I12" s="52">
        <v>139</v>
      </c>
      <c r="J12" s="52">
        <v>158</v>
      </c>
      <c r="K12" s="52">
        <v>174</v>
      </c>
    </row>
    <row r="13" spans="1:11" ht="12.75" customHeight="1" x14ac:dyDescent="0.2">
      <c r="A13" s="54" t="s">
        <v>22</v>
      </c>
      <c r="B13" s="52">
        <f>SUM(B8:B12)</f>
        <v>4921</v>
      </c>
      <c r="C13" s="52">
        <f t="shared" ref="C13:K13" si="0">SUM(C8:C12)</f>
        <v>645</v>
      </c>
      <c r="D13" s="52">
        <f t="shared" si="0"/>
        <v>608</v>
      </c>
      <c r="E13" s="52">
        <f t="shared" si="0"/>
        <v>534</v>
      </c>
      <c r="F13" s="52">
        <f t="shared" si="0"/>
        <v>515</v>
      </c>
      <c r="G13" s="52">
        <f t="shared" si="0"/>
        <v>501</v>
      </c>
      <c r="H13" s="52">
        <f t="shared" si="0"/>
        <v>553</v>
      </c>
      <c r="I13" s="52">
        <f t="shared" si="0"/>
        <v>467</v>
      </c>
      <c r="J13" s="52">
        <f t="shared" si="0"/>
        <v>553</v>
      </c>
      <c r="K13" s="52">
        <f t="shared" si="0"/>
        <v>545</v>
      </c>
    </row>
    <row r="14" spans="1:11" ht="5.099999999999999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2.75" customHeight="1" x14ac:dyDescent="0.2">
      <c r="A15" s="51" t="s">
        <v>23</v>
      </c>
      <c r="B15" s="52">
        <v>1579</v>
      </c>
      <c r="C15" s="52">
        <v>184</v>
      </c>
      <c r="D15" s="52">
        <v>188</v>
      </c>
      <c r="E15" s="52">
        <v>189</v>
      </c>
      <c r="F15" s="52">
        <v>185</v>
      </c>
      <c r="G15" s="52">
        <v>203</v>
      </c>
      <c r="H15" s="52">
        <v>186</v>
      </c>
      <c r="I15" s="52">
        <v>155</v>
      </c>
      <c r="J15" s="52">
        <v>151</v>
      </c>
      <c r="K15" s="52">
        <v>138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v>665</v>
      </c>
      <c r="C18" s="52">
        <v>69</v>
      </c>
      <c r="D18" s="52">
        <v>65</v>
      </c>
      <c r="E18" s="52">
        <v>80</v>
      </c>
      <c r="F18" s="52">
        <v>93</v>
      </c>
      <c r="G18" s="52">
        <v>93</v>
      </c>
      <c r="H18" s="52">
        <v>72</v>
      </c>
      <c r="I18" s="52">
        <v>59</v>
      </c>
      <c r="J18" s="52">
        <v>72</v>
      </c>
      <c r="K18" s="52">
        <v>62</v>
      </c>
    </row>
    <row r="19" spans="1:11" ht="12.75" customHeight="1" x14ac:dyDescent="0.2">
      <c r="A19" s="51" t="s">
        <v>27</v>
      </c>
      <c r="B19" s="52">
        <v>1217</v>
      </c>
      <c r="C19" s="52">
        <v>123</v>
      </c>
      <c r="D19" s="52">
        <v>157</v>
      </c>
      <c r="E19" s="52">
        <v>149</v>
      </c>
      <c r="F19" s="52">
        <v>147</v>
      </c>
      <c r="G19" s="52">
        <v>128</v>
      </c>
      <c r="H19" s="52">
        <v>149</v>
      </c>
      <c r="I19" s="52">
        <v>133</v>
      </c>
      <c r="J19" s="52">
        <v>101</v>
      </c>
      <c r="K19" s="52">
        <v>130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v>697</v>
      </c>
      <c r="C21" s="52">
        <v>84</v>
      </c>
      <c r="D21" s="52">
        <v>71</v>
      </c>
      <c r="E21" s="52">
        <v>77</v>
      </c>
      <c r="F21" s="52">
        <v>91</v>
      </c>
      <c r="G21" s="52">
        <v>75</v>
      </c>
      <c r="H21" s="52">
        <v>86</v>
      </c>
      <c r="I21" s="52">
        <v>71</v>
      </c>
      <c r="J21" s="52">
        <v>75</v>
      </c>
      <c r="K21" s="52">
        <v>67</v>
      </c>
    </row>
    <row r="22" spans="1:11" ht="12.75" customHeight="1" x14ac:dyDescent="0.2">
      <c r="A22" s="51" t="s">
        <v>30</v>
      </c>
      <c r="B22" s="52">
        <v>850</v>
      </c>
      <c r="C22" s="52">
        <v>127</v>
      </c>
      <c r="D22" s="52">
        <v>105</v>
      </c>
      <c r="E22" s="52">
        <v>91</v>
      </c>
      <c r="F22" s="52">
        <v>97</v>
      </c>
      <c r="G22" s="52">
        <v>90</v>
      </c>
      <c r="H22" s="52">
        <v>91</v>
      </c>
      <c r="I22" s="52">
        <v>92</v>
      </c>
      <c r="J22" s="52">
        <v>83</v>
      </c>
      <c r="K22" s="52">
        <v>74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v>539</v>
      </c>
      <c r="C25" s="52">
        <v>81</v>
      </c>
      <c r="D25" s="52">
        <v>70</v>
      </c>
      <c r="E25" s="52">
        <v>80</v>
      </c>
      <c r="F25" s="52">
        <v>56</v>
      </c>
      <c r="G25" s="52">
        <v>54</v>
      </c>
      <c r="H25" s="52">
        <v>56</v>
      </c>
      <c r="I25" s="52">
        <v>42</v>
      </c>
      <c r="J25" s="52">
        <v>47</v>
      </c>
      <c r="K25" s="52">
        <v>53</v>
      </c>
    </row>
    <row r="26" spans="1:11" ht="12.75" customHeight="1" x14ac:dyDescent="0.2">
      <c r="A26" s="51" t="s">
        <v>34</v>
      </c>
      <c r="B26" s="52">
        <v>902</v>
      </c>
      <c r="C26" s="52">
        <v>104</v>
      </c>
      <c r="D26" s="52">
        <v>118</v>
      </c>
      <c r="E26" s="52">
        <v>88</v>
      </c>
      <c r="F26" s="52">
        <v>102</v>
      </c>
      <c r="G26" s="52">
        <v>94</v>
      </c>
      <c r="H26" s="52">
        <v>101</v>
      </c>
      <c r="I26" s="52">
        <v>98</v>
      </c>
      <c r="J26" s="52">
        <v>100</v>
      </c>
      <c r="K26" s="52">
        <v>97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v>778</v>
      </c>
      <c r="C28" s="52">
        <v>64</v>
      </c>
      <c r="D28" s="52">
        <v>97</v>
      </c>
      <c r="E28" s="52">
        <v>75</v>
      </c>
      <c r="F28" s="52">
        <v>113</v>
      </c>
      <c r="G28" s="52">
        <v>92</v>
      </c>
      <c r="H28" s="52">
        <v>120</v>
      </c>
      <c r="I28" s="52">
        <v>60</v>
      </c>
      <c r="J28" s="52">
        <v>81</v>
      </c>
      <c r="K28" s="52">
        <v>76</v>
      </c>
    </row>
    <row r="29" spans="1:11" ht="12.75" customHeight="1" x14ac:dyDescent="0.2">
      <c r="A29" s="51" t="s">
        <v>37</v>
      </c>
      <c r="B29" s="52">
        <v>1526</v>
      </c>
      <c r="C29" s="52">
        <v>170</v>
      </c>
      <c r="D29" s="52">
        <v>153</v>
      </c>
      <c r="E29" s="52">
        <v>165</v>
      </c>
      <c r="F29" s="52">
        <v>196</v>
      </c>
      <c r="G29" s="52">
        <v>186</v>
      </c>
      <c r="H29" s="52">
        <v>207</v>
      </c>
      <c r="I29" s="52">
        <v>157</v>
      </c>
      <c r="J29" s="52">
        <v>182</v>
      </c>
      <c r="K29" s="52">
        <v>110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v>708</v>
      </c>
      <c r="C31" s="52">
        <v>83</v>
      </c>
      <c r="D31" s="52">
        <v>82</v>
      </c>
      <c r="E31" s="52">
        <v>88</v>
      </c>
      <c r="F31" s="52">
        <v>90</v>
      </c>
      <c r="G31" s="52">
        <v>88</v>
      </c>
      <c r="H31" s="52">
        <v>83</v>
      </c>
      <c r="I31" s="52">
        <v>66</v>
      </c>
      <c r="J31" s="52">
        <v>72</v>
      </c>
      <c r="K31" s="52">
        <v>56</v>
      </c>
    </row>
    <row r="32" spans="1:11" ht="12.75" customHeight="1" x14ac:dyDescent="0.2">
      <c r="A32" s="51" t="s">
        <v>40</v>
      </c>
      <c r="B32" s="52">
        <v>823</v>
      </c>
      <c r="C32" s="52">
        <v>106</v>
      </c>
      <c r="D32" s="52">
        <v>97</v>
      </c>
      <c r="E32" s="52">
        <v>119</v>
      </c>
      <c r="F32" s="52">
        <v>112</v>
      </c>
      <c r="G32" s="52">
        <v>83</v>
      </c>
      <c r="H32" s="52">
        <v>73</v>
      </c>
      <c r="I32" s="52">
        <v>82</v>
      </c>
      <c r="J32" s="52">
        <v>67</v>
      </c>
      <c r="K32" s="52">
        <v>84</v>
      </c>
    </row>
    <row r="33" spans="1:11" ht="12.75" customHeight="1" x14ac:dyDescent="0.2">
      <c r="A33" s="54" t="s">
        <v>41</v>
      </c>
      <c r="B33" s="52">
        <f>SUM(B15:B32)</f>
        <v>10284</v>
      </c>
      <c r="C33" s="52">
        <f t="shared" ref="C33:K33" si="1">SUM(C15:C32)</f>
        <v>1195</v>
      </c>
      <c r="D33" s="52">
        <f t="shared" si="1"/>
        <v>1203</v>
      </c>
      <c r="E33" s="52">
        <f t="shared" si="1"/>
        <v>1201</v>
      </c>
      <c r="F33" s="52">
        <f t="shared" si="1"/>
        <v>1282</v>
      </c>
      <c r="G33" s="52">
        <f t="shared" si="1"/>
        <v>1186</v>
      </c>
      <c r="H33" s="52">
        <f t="shared" si="1"/>
        <v>1224</v>
      </c>
      <c r="I33" s="52">
        <f t="shared" si="1"/>
        <v>1015</v>
      </c>
      <c r="J33" s="52">
        <f t="shared" si="1"/>
        <v>1031</v>
      </c>
      <c r="K33" s="52">
        <f t="shared" si="1"/>
        <v>947</v>
      </c>
    </row>
    <row r="34" spans="1:11" ht="5.099999999999999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12.75" customHeight="1" x14ac:dyDescent="0.2">
      <c r="A35" s="54" t="s">
        <v>42</v>
      </c>
      <c r="B35" s="58">
        <f>+B13+B33</f>
        <v>15205</v>
      </c>
      <c r="C35" s="58">
        <f t="shared" ref="C35:K35" si="2">+C13+C33</f>
        <v>1840</v>
      </c>
      <c r="D35" s="58">
        <f t="shared" si="2"/>
        <v>1811</v>
      </c>
      <c r="E35" s="58">
        <f t="shared" si="2"/>
        <v>1735</v>
      </c>
      <c r="F35" s="58">
        <f t="shared" si="2"/>
        <v>1797</v>
      </c>
      <c r="G35" s="58">
        <f t="shared" si="2"/>
        <v>1687</v>
      </c>
      <c r="H35" s="58">
        <f t="shared" si="2"/>
        <v>1777</v>
      </c>
      <c r="I35" s="58">
        <f t="shared" si="2"/>
        <v>1482</v>
      </c>
      <c r="J35" s="58">
        <f t="shared" si="2"/>
        <v>1584</v>
      </c>
      <c r="K35" s="58">
        <f t="shared" si="2"/>
        <v>1492</v>
      </c>
    </row>
    <row r="36" spans="1:11" ht="12.75" customHeight="1" x14ac:dyDescent="0.2">
      <c r="A36" s="60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2.75" customHeight="1" x14ac:dyDescent="0.2">
      <c r="A37" s="61" t="s">
        <v>66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62" spans="1:1" ht="10.199999999999999" x14ac:dyDescent="0.2">
      <c r="A62" s="39"/>
    </row>
    <row r="63" spans="1:1" ht="10.199999999999999" x14ac:dyDescent="0.2"/>
  </sheetData>
  <mergeCells count="2">
    <mergeCell ref="A5:A6"/>
    <mergeCell ref="B5:B6"/>
  </mergeCells>
  <phoneticPr fontId="8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O22" sqref="O22"/>
    </sheetView>
  </sheetViews>
  <sheetFormatPr baseColWidth="10" defaultColWidth="9.85546875" defaultRowHeight="12.75" customHeight="1" x14ac:dyDescent="0.2"/>
  <cols>
    <col min="1" max="1" width="22" style="24" customWidth="1"/>
    <col min="2" max="2" width="10.42578125" style="24" customWidth="1"/>
    <col min="3" max="11" width="8.85546875" style="24" customWidth="1"/>
    <col min="12" max="16384" width="9.85546875" style="24"/>
  </cols>
  <sheetData>
    <row r="1" spans="1:14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26.25" customHeight="1" x14ac:dyDescent="0.2">
      <c r="A3" s="70" t="s">
        <v>120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4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48"/>
      <c r="J5" s="71"/>
      <c r="K5" s="49"/>
    </row>
    <row r="6" spans="1:14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48"/>
      <c r="J6" s="71" t="s">
        <v>106</v>
      </c>
      <c r="K6" s="49"/>
    </row>
    <row r="7" spans="1:14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2">
        <v>11</v>
      </c>
      <c r="J7" s="72">
        <v>1</v>
      </c>
      <c r="K7" s="73">
        <v>2</v>
      </c>
    </row>
    <row r="8" spans="1:14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4" ht="12.75" customHeight="1" x14ac:dyDescent="0.25">
      <c r="A9" s="51" t="s">
        <v>17</v>
      </c>
      <c r="B9" s="52">
        <v>653</v>
      </c>
      <c r="C9" s="52">
        <v>81</v>
      </c>
      <c r="D9" s="52">
        <v>87</v>
      </c>
      <c r="E9" s="52">
        <v>108</v>
      </c>
      <c r="F9" s="52">
        <v>82</v>
      </c>
      <c r="G9" s="52">
        <v>92</v>
      </c>
      <c r="H9" s="52">
        <v>67</v>
      </c>
      <c r="I9" s="52">
        <v>0</v>
      </c>
      <c r="J9" s="52">
        <v>67</v>
      </c>
      <c r="K9" s="52">
        <v>69</v>
      </c>
      <c r="M9" s="75"/>
      <c r="N9" s="64"/>
    </row>
    <row r="10" spans="1:14" ht="12.75" customHeight="1" x14ac:dyDescent="0.25">
      <c r="A10" s="51" t="s">
        <v>18</v>
      </c>
      <c r="B10" s="52">
        <v>1021</v>
      </c>
      <c r="C10" s="52">
        <v>130</v>
      </c>
      <c r="D10" s="52">
        <v>125</v>
      </c>
      <c r="E10" s="52">
        <v>125</v>
      </c>
      <c r="F10" s="52">
        <v>129</v>
      </c>
      <c r="G10" s="52">
        <v>141</v>
      </c>
      <c r="H10" s="52">
        <v>125</v>
      </c>
      <c r="I10" s="52">
        <v>0</v>
      </c>
      <c r="J10" s="52">
        <v>127</v>
      </c>
      <c r="K10" s="52">
        <v>119</v>
      </c>
      <c r="M10" s="75"/>
      <c r="N10" s="64"/>
    </row>
    <row r="11" spans="1:14" ht="12.75" customHeight="1" x14ac:dyDescent="0.25">
      <c r="A11" s="51" t="s">
        <v>19</v>
      </c>
      <c r="B11" s="52">
        <v>1181</v>
      </c>
      <c r="C11" s="52">
        <v>141</v>
      </c>
      <c r="D11" s="52">
        <v>198</v>
      </c>
      <c r="E11" s="52">
        <v>130</v>
      </c>
      <c r="F11" s="52">
        <v>177</v>
      </c>
      <c r="G11" s="52">
        <v>130</v>
      </c>
      <c r="H11" s="52">
        <v>121</v>
      </c>
      <c r="I11" s="52">
        <v>70</v>
      </c>
      <c r="J11" s="52">
        <v>120</v>
      </c>
      <c r="K11" s="52">
        <v>94</v>
      </c>
      <c r="M11" s="75"/>
      <c r="N11" s="64"/>
    </row>
    <row r="12" spans="1:14" ht="12.75" customHeight="1" x14ac:dyDescent="0.25">
      <c r="A12" s="51" t="s">
        <v>20</v>
      </c>
      <c r="B12" s="52">
        <v>1171</v>
      </c>
      <c r="C12" s="52">
        <v>169</v>
      </c>
      <c r="D12" s="52">
        <v>161</v>
      </c>
      <c r="E12" s="52">
        <v>152</v>
      </c>
      <c r="F12" s="52">
        <v>149</v>
      </c>
      <c r="G12" s="52">
        <v>138</v>
      </c>
      <c r="H12" s="52">
        <v>157</v>
      </c>
      <c r="I12" s="52">
        <v>0</v>
      </c>
      <c r="J12" s="52">
        <v>130</v>
      </c>
      <c r="K12" s="52">
        <v>115</v>
      </c>
      <c r="M12" s="75"/>
      <c r="N12" s="64"/>
    </row>
    <row r="13" spans="1:14" ht="12.75" customHeight="1" x14ac:dyDescent="0.25">
      <c r="A13" s="51" t="s">
        <v>21</v>
      </c>
      <c r="B13" s="52">
        <v>1779</v>
      </c>
      <c r="C13" s="52">
        <v>248</v>
      </c>
      <c r="D13" s="52">
        <v>237</v>
      </c>
      <c r="E13" s="52">
        <v>225</v>
      </c>
      <c r="F13" s="52">
        <v>215</v>
      </c>
      <c r="G13" s="52">
        <v>222</v>
      </c>
      <c r="H13" s="52">
        <v>225</v>
      </c>
      <c r="I13" s="52">
        <v>0</v>
      </c>
      <c r="J13" s="52">
        <v>216</v>
      </c>
      <c r="K13" s="52">
        <v>191</v>
      </c>
      <c r="M13" s="75"/>
      <c r="N13" s="64"/>
    </row>
    <row r="14" spans="1:14" s="76" customFormat="1" ht="17.100000000000001" customHeight="1" x14ac:dyDescent="0.2">
      <c r="A14" s="54" t="s">
        <v>22</v>
      </c>
      <c r="B14" s="58">
        <f>SUM(B9:B13)</f>
        <v>5805</v>
      </c>
      <c r="C14" s="58">
        <f t="shared" ref="C14:K14" si="0">SUM(C9:C13)</f>
        <v>769</v>
      </c>
      <c r="D14" s="58">
        <f t="shared" si="0"/>
        <v>808</v>
      </c>
      <c r="E14" s="58">
        <f t="shared" si="0"/>
        <v>740</v>
      </c>
      <c r="F14" s="58">
        <f t="shared" si="0"/>
        <v>752</v>
      </c>
      <c r="G14" s="58">
        <f t="shared" si="0"/>
        <v>723</v>
      </c>
      <c r="H14" s="58">
        <f t="shared" si="0"/>
        <v>695</v>
      </c>
      <c r="I14" s="58">
        <f>SUM(I9:I13)</f>
        <v>70</v>
      </c>
      <c r="J14" s="58">
        <f t="shared" si="0"/>
        <v>660</v>
      </c>
      <c r="K14" s="58">
        <f t="shared" si="0"/>
        <v>588</v>
      </c>
      <c r="N14" s="77"/>
    </row>
    <row r="15" spans="1:14" ht="12.75" customHeight="1" x14ac:dyDescent="0.25">
      <c r="A15" s="51" t="s">
        <v>23</v>
      </c>
      <c r="B15" s="52">
        <v>1675</v>
      </c>
      <c r="C15" s="52">
        <v>228</v>
      </c>
      <c r="D15" s="52">
        <v>233</v>
      </c>
      <c r="E15" s="52">
        <v>256</v>
      </c>
      <c r="F15" s="52">
        <v>213</v>
      </c>
      <c r="G15" s="52">
        <v>194</v>
      </c>
      <c r="H15" s="52">
        <v>219</v>
      </c>
      <c r="I15" s="52">
        <v>0</v>
      </c>
      <c r="J15" s="52">
        <v>164</v>
      </c>
      <c r="K15" s="52">
        <v>168</v>
      </c>
      <c r="M15" s="75"/>
      <c r="N15" s="64"/>
    </row>
    <row r="16" spans="1:14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M16" s="52"/>
      <c r="N16" s="64"/>
    </row>
    <row r="17" spans="1:14" ht="12.75" customHeight="1" x14ac:dyDescent="0.25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M17" s="75"/>
      <c r="N17" s="64"/>
    </row>
    <row r="18" spans="1:14" ht="12.75" customHeight="1" x14ac:dyDescent="0.2">
      <c r="A18" s="51" t="s">
        <v>26</v>
      </c>
      <c r="B18" s="52">
        <v>783</v>
      </c>
      <c r="C18" s="52">
        <v>87</v>
      </c>
      <c r="D18" s="52">
        <v>88</v>
      </c>
      <c r="E18" s="52">
        <v>91</v>
      </c>
      <c r="F18" s="52">
        <v>88</v>
      </c>
      <c r="G18" s="52">
        <v>93</v>
      </c>
      <c r="H18" s="52">
        <v>92</v>
      </c>
      <c r="I18" s="52">
        <v>63</v>
      </c>
      <c r="J18" s="52">
        <v>87</v>
      </c>
      <c r="K18" s="52">
        <v>94</v>
      </c>
      <c r="M18" s="52"/>
      <c r="N18" s="64"/>
    </row>
    <row r="19" spans="1:14" ht="12.75" customHeight="1" x14ac:dyDescent="0.25">
      <c r="A19" s="51" t="s">
        <v>27</v>
      </c>
      <c r="B19" s="52">
        <v>1230</v>
      </c>
      <c r="C19" s="52">
        <v>155</v>
      </c>
      <c r="D19" s="52">
        <v>135</v>
      </c>
      <c r="E19" s="52">
        <v>156</v>
      </c>
      <c r="F19" s="52">
        <v>144</v>
      </c>
      <c r="G19" s="52">
        <v>149</v>
      </c>
      <c r="H19" s="52">
        <v>147</v>
      </c>
      <c r="I19" s="52">
        <v>59</v>
      </c>
      <c r="J19" s="52">
        <v>130</v>
      </c>
      <c r="K19" s="52">
        <v>155</v>
      </c>
      <c r="M19" s="75"/>
      <c r="N19" s="64"/>
    </row>
    <row r="20" spans="1:14" ht="12.75" customHeight="1" x14ac:dyDescent="0.2">
      <c r="A20" s="51" t="s">
        <v>28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M20" s="52"/>
      <c r="N20" s="64"/>
    </row>
    <row r="21" spans="1:14" ht="12.75" customHeight="1" x14ac:dyDescent="0.25">
      <c r="A21" s="51" t="s">
        <v>29</v>
      </c>
      <c r="B21" s="52">
        <v>719</v>
      </c>
      <c r="C21" s="52">
        <v>120</v>
      </c>
      <c r="D21" s="52">
        <v>104</v>
      </c>
      <c r="E21" s="52">
        <v>106</v>
      </c>
      <c r="F21" s="52">
        <v>102</v>
      </c>
      <c r="G21" s="52">
        <v>84</v>
      </c>
      <c r="H21" s="52">
        <v>77</v>
      </c>
      <c r="I21" s="52">
        <v>0</v>
      </c>
      <c r="J21" s="52">
        <v>66</v>
      </c>
      <c r="K21" s="52">
        <v>60</v>
      </c>
      <c r="M21" s="75"/>
      <c r="N21" s="64"/>
    </row>
    <row r="22" spans="1:14" ht="12.75" customHeight="1" x14ac:dyDescent="0.2">
      <c r="A22" s="51" t="s">
        <v>30</v>
      </c>
      <c r="B22" s="52">
        <v>951</v>
      </c>
      <c r="C22" s="52">
        <v>138</v>
      </c>
      <c r="D22" s="52">
        <v>130</v>
      </c>
      <c r="E22" s="52">
        <v>137</v>
      </c>
      <c r="F22" s="52">
        <v>135</v>
      </c>
      <c r="G22" s="52">
        <v>112</v>
      </c>
      <c r="H22" s="52">
        <v>117</v>
      </c>
      <c r="I22" s="52">
        <v>0</v>
      </c>
      <c r="J22" s="52">
        <v>92</v>
      </c>
      <c r="K22" s="52">
        <v>90</v>
      </c>
      <c r="M22" s="52"/>
      <c r="N22" s="64"/>
    </row>
    <row r="23" spans="1:14" ht="12.75" customHeight="1" x14ac:dyDescent="0.25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M23" s="75"/>
      <c r="N23" s="64"/>
    </row>
    <row r="24" spans="1:14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M24" s="52"/>
      <c r="N24" s="64"/>
    </row>
    <row r="25" spans="1:14" ht="12.75" customHeight="1" x14ac:dyDescent="0.25">
      <c r="A25" s="51" t="s">
        <v>33</v>
      </c>
      <c r="B25" s="52">
        <v>495</v>
      </c>
      <c r="C25" s="52">
        <v>62</v>
      </c>
      <c r="D25" s="52">
        <v>64</v>
      </c>
      <c r="E25" s="52">
        <v>55</v>
      </c>
      <c r="F25" s="52">
        <v>70</v>
      </c>
      <c r="G25" s="52">
        <v>62</v>
      </c>
      <c r="H25" s="52">
        <v>62</v>
      </c>
      <c r="I25" s="52">
        <v>0</v>
      </c>
      <c r="J25" s="52">
        <v>57</v>
      </c>
      <c r="K25" s="52">
        <v>63</v>
      </c>
      <c r="M25" s="75"/>
      <c r="N25" s="64"/>
    </row>
    <row r="26" spans="1:14" ht="12.75" customHeight="1" x14ac:dyDescent="0.2">
      <c r="A26" s="51" t="s">
        <v>34</v>
      </c>
      <c r="B26" s="52">
        <v>917</v>
      </c>
      <c r="C26" s="52">
        <v>119</v>
      </c>
      <c r="D26" s="52">
        <v>113</v>
      </c>
      <c r="E26" s="52">
        <v>136</v>
      </c>
      <c r="F26" s="52">
        <v>119</v>
      </c>
      <c r="G26" s="52">
        <v>103</v>
      </c>
      <c r="H26" s="52">
        <v>124</v>
      </c>
      <c r="I26" s="52">
        <v>0</v>
      </c>
      <c r="J26" s="52">
        <v>106</v>
      </c>
      <c r="K26" s="52">
        <v>97</v>
      </c>
      <c r="M26" s="52"/>
      <c r="N26" s="64"/>
    </row>
    <row r="27" spans="1:14" ht="12.75" customHeight="1" x14ac:dyDescent="0.25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M27" s="75"/>
      <c r="N27" s="64"/>
    </row>
    <row r="28" spans="1:14" ht="12.75" customHeight="1" x14ac:dyDescent="0.2">
      <c r="A28" s="51" t="s">
        <v>36</v>
      </c>
      <c r="B28" s="52">
        <v>812</v>
      </c>
      <c r="C28" s="52">
        <v>113</v>
      </c>
      <c r="D28" s="52">
        <v>115</v>
      </c>
      <c r="E28" s="52">
        <v>105</v>
      </c>
      <c r="F28" s="52">
        <v>115</v>
      </c>
      <c r="G28" s="52">
        <v>89</v>
      </c>
      <c r="H28" s="52">
        <v>92</v>
      </c>
      <c r="I28" s="52">
        <v>0</v>
      </c>
      <c r="J28" s="52">
        <v>95</v>
      </c>
      <c r="K28" s="52">
        <v>88</v>
      </c>
      <c r="M28" s="52"/>
      <c r="N28" s="64"/>
    </row>
    <row r="29" spans="1:14" ht="12.75" customHeight="1" x14ac:dyDescent="0.25">
      <c r="A29" s="51" t="s">
        <v>37</v>
      </c>
      <c r="B29" s="52">
        <v>1516</v>
      </c>
      <c r="C29" s="52">
        <v>206</v>
      </c>
      <c r="D29" s="52">
        <v>206</v>
      </c>
      <c r="E29" s="52">
        <v>213</v>
      </c>
      <c r="F29" s="52">
        <v>192</v>
      </c>
      <c r="G29" s="52">
        <v>182</v>
      </c>
      <c r="H29" s="52">
        <v>185</v>
      </c>
      <c r="I29" s="52">
        <v>0</v>
      </c>
      <c r="J29" s="52">
        <v>182</v>
      </c>
      <c r="K29" s="52">
        <v>150</v>
      </c>
      <c r="M29" s="75"/>
      <c r="N29" s="64"/>
    </row>
    <row r="30" spans="1:14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M30" s="52"/>
      <c r="N30" s="64"/>
    </row>
    <row r="31" spans="1:14" ht="12.75" customHeight="1" x14ac:dyDescent="0.25">
      <c r="A31" s="51" t="s">
        <v>39</v>
      </c>
      <c r="B31" s="52">
        <v>826</v>
      </c>
      <c r="C31" s="52">
        <v>121</v>
      </c>
      <c r="D31" s="52">
        <v>135</v>
      </c>
      <c r="E31" s="52">
        <v>124</v>
      </c>
      <c r="F31" s="52">
        <v>102</v>
      </c>
      <c r="G31" s="52">
        <v>110</v>
      </c>
      <c r="H31" s="52">
        <v>89</v>
      </c>
      <c r="I31" s="52">
        <v>0</v>
      </c>
      <c r="J31" s="52">
        <v>77</v>
      </c>
      <c r="K31" s="52">
        <v>68</v>
      </c>
      <c r="M31" s="75"/>
      <c r="N31" s="64"/>
    </row>
    <row r="32" spans="1:14" ht="12.75" customHeight="1" x14ac:dyDescent="0.2">
      <c r="A32" s="51" t="s">
        <v>40</v>
      </c>
      <c r="B32" s="52">
        <v>803</v>
      </c>
      <c r="C32" s="52">
        <v>124</v>
      </c>
      <c r="D32" s="52">
        <v>110</v>
      </c>
      <c r="E32" s="52">
        <v>109</v>
      </c>
      <c r="F32" s="52">
        <v>95</v>
      </c>
      <c r="G32" s="52">
        <v>77</v>
      </c>
      <c r="H32" s="52">
        <v>108</v>
      </c>
      <c r="I32" s="52">
        <v>0</v>
      </c>
      <c r="J32" s="52">
        <v>101</v>
      </c>
      <c r="K32" s="52">
        <v>79</v>
      </c>
      <c r="M32" s="52"/>
      <c r="N32" s="64"/>
    </row>
    <row r="33" spans="1:13" s="76" customFormat="1" ht="17.100000000000001" customHeight="1" x14ac:dyDescent="0.25">
      <c r="A33" s="54" t="s">
        <v>41</v>
      </c>
      <c r="B33" s="58">
        <f>SUM(C33:K33)</f>
        <v>10727</v>
      </c>
      <c r="C33" s="58">
        <f t="shared" ref="C33:H33" si="1">SUM(C15:C32)</f>
        <v>1473</v>
      </c>
      <c r="D33" s="58">
        <f t="shared" si="1"/>
        <v>1433</v>
      </c>
      <c r="E33" s="58">
        <f t="shared" si="1"/>
        <v>1488</v>
      </c>
      <c r="F33" s="58">
        <f t="shared" si="1"/>
        <v>1375</v>
      </c>
      <c r="G33" s="58">
        <f t="shared" si="1"/>
        <v>1255</v>
      </c>
      <c r="H33" s="58">
        <f t="shared" si="1"/>
        <v>1312</v>
      </c>
      <c r="I33" s="58">
        <f>SUM(I15:I32)</f>
        <v>122</v>
      </c>
      <c r="J33" s="58">
        <f>SUM(J15:J32)</f>
        <v>1157</v>
      </c>
      <c r="K33" s="58">
        <f>SUM(K15:K32)</f>
        <v>1112</v>
      </c>
      <c r="M33" s="78"/>
    </row>
    <row r="34" spans="1:13" ht="17.100000000000001" customHeight="1" x14ac:dyDescent="0.2">
      <c r="A34" s="54" t="s">
        <v>42</v>
      </c>
      <c r="B34" s="58">
        <f>B14+B33</f>
        <v>16532</v>
      </c>
      <c r="C34" s="58">
        <f>C14+C33</f>
        <v>2242</v>
      </c>
      <c r="D34" s="58">
        <f t="shared" ref="D34:K34" si="2">D14+D33</f>
        <v>2241</v>
      </c>
      <c r="E34" s="58">
        <f t="shared" si="2"/>
        <v>2228</v>
      </c>
      <c r="F34" s="58">
        <f t="shared" si="2"/>
        <v>2127</v>
      </c>
      <c r="G34" s="58">
        <f t="shared" si="2"/>
        <v>1978</v>
      </c>
      <c r="H34" s="58">
        <f t="shared" si="2"/>
        <v>2007</v>
      </c>
      <c r="I34" s="58">
        <f>I14+I33</f>
        <v>192</v>
      </c>
      <c r="J34" s="58">
        <f t="shared" si="2"/>
        <v>1817</v>
      </c>
      <c r="K34" s="58">
        <f t="shared" si="2"/>
        <v>1700</v>
      </c>
      <c r="L34" s="64"/>
    </row>
    <row r="35" spans="1:13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3" ht="11.4" x14ac:dyDescent="0.2">
      <c r="A36" s="65" t="s">
        <v>114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3" ht="13.5" customHeight="1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3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3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7" spans="1:13" ht="12.75" customHeight="1" x14ac:dyDescent="0.2">
      <c r="K47" s="24" t="s">
        <v>116</v>
      </c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49"/>
  <sheetViews>
    <sheetView workbookViewId="0">
      <selection activeCell="B35" sqref="B35"/>
    </sheetView>
  </sheetViews>
  <sheetFormatPr baseColWidth="10" defaultColWidth="9.85546875" defaultRowHeight="12.75" customHeight="1" x14ac:dyDescent="0.2"/>
  <cols>
    <col min="1" max="1" width="22" style="26" customWidth="1"/>
    <col min="2" max="2" width="10.140625" style="26" customWidth="1"/>
    <col min="3" max="11" width="9.28515625" style="26" customWidth="1"/>
    <col min="12" max="12" width="8.85546875" style="26" customWidth="1"/>
    <col min="13" max="16384" width="9.85546875" style="26"/>
  </cols>
  <sheetData>
    <row r="1" spans="1:12" ht="12.75" customHeight="1" x14ac:dyDescent="0.25">
      <c r="A1" s="3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26.4" customHeight="1" x14ac:dyDescent="0.2">
      <c r="A3" s="45" t="s">
        <v>72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2" ht="12.75" customHeight="1" thickBot="1" x14ac:dyDescent="0.25">
      <c r="A5" s="79" t="s">
        <v>4</v>
      </c>
      <c r="B5" s="80" t="s">
        <v>67</v>
      </c>
      <c r="C5" s="48" t="s">
        <v>6</v>
      </c>
      <c r="D5" s="48"/>
      <c r="E5" s="48"/>
      <c r="F5" s="48"/>
      <c r="G5" s="48"/>
      <c r="H5" s="48"/>
      <c r="I5" s="48"/>
      <c r="J5" s="48"/>
      <c r="K5" s="49"/>
    </row>
    <row r="6" spans="1:12" ht="13.5" customHeight="1" thickBot="1" x14ac:dyDescent="0.25">
      <c r="A6" s="79"/>
      <c r="B6" s="80"/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8" t="s">
        <v>15</v>
      </c>
      <c r="K6" s="49" t="s">
        <v>16</v>
      </c>
    </row>
    <row r="7" spans="1:12" ht="12.75" customHeight="1" x14ac:dyDescent="0.2">
      <c r="A7" s="50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2" ht="12.75" customHeight="1" x14ac:dyDescent="0.2">
      <c r="A8" s="51" t="s">
        <v>17</v>
      </c>
      <c r="B8" s="52">
        <f>SUM(C8:K8)</f>
        <v>564</v>
      </c>
      <c r="C8" s="52">
        <v>63</v>
      </c>
      <c r="D8" s="52">
        <v>51</v>
      </c>
      <c r="E8" s="52">
        <v>64</v>
      </c>
      <c r="F8" s="52">
        <v>72</v>
      </c>
      <c r="G8" s="52">
        <v>79</v>
      </c>
      <c r="H8" s="52">
        <v>58</v>
      </c>
      <c r="I8" s="52">
        <v>56</v>
      </c>
      <c r="J8" s="52">
        <v>52</v>
      </c>
      <c r="K8" s="52">
        <v>69</v>
      </c>
      <c r="L8" s="53"/>
    </row>
    <row r="9" spans="1:12" ht="12.75" customHeight="1" x14ac:dyDescent="0.2">
      <c r="A9" s="51" t="s">
        <v>18</v>
      </c>
      <c r="B9" s="52">
        <f>SUM(C9:K9)</f>
        <v>801</v>
      </c>
      <c r="C9" s="52">
        <v>90</v>
      </c>
      <c r="D9" s="52">
        <v>93</v>
      </c>
      <c r="E9" s="52">
        <v>54</v>
      </c>
      <c r="F9" s="52">
        <v>94</v>
      </c>
      <c r="G9" s="52">
        <v>100</v>
      </c>
      <c r="H9" s="52">
        <v>116</v>
      </c>
      <c r="I9" s="52">
        <v>90</v>
      </c>
      <c r="J9" s="52">
        <v>82</v>
      </c>
      <c r="K9" s="52">
        <v>82</v>
      </c>
      <c r="L9" s="53"/>
    </row>
    <row r="10" spans="1:12" ht="12.75" customHeight="1" x14ac:dyDescent="0.2">
      <c r="A10" s="51" t="s">
        <v>19</v>
      </c>
      <c r="B10" s="52">
        <f>SUM(C10:K10)</f>
        <v>898</v>
      </c>
      <c r="C10" s="52">
        <v>122</v>
      </c>
      <c r="D10" s="52">
        <v>88</v>
      </c>
      <c r="E10" s="52">
        <v>86</v>
      </c>
      <c r="F10" s="52">
        <v>74</v>
      </c>
      <c r="G10" s="52">
        <v>82</v>
      </c>
      <c r="H10" s="52">
        <v>92</v>
      </c>
      <c r="I10" s="52">
        <v>105</v>
      </c>
      <c r="J10" s="52">
        <v>143</v>
      </c>
      <c r="K10" s="52">
        <v>106</v>
      </c>
      <c r="L10" s="53"/>
    </row>
    <row r="11" spans="1:12" ht="12.75" customHeight="1" x14ac:dyDescent="0.2">
      <c r="A11" s="51" t="s">
        <v>20</v>
      </c>
      <c r="B11" s="52">
        <f>SUM(C11:K11)</f>
        <v>942</v>
      </c>
      <c r="C11" s="52">
        <v>103</v>
      </c>
      <c r="D11" s="52">
        <v>130</v>
      </c>
      <c r="E11" s="52">
        <v>117</v>
      </c>
      <c r="F11" s="52">
        <v>90</v>
      </c>
      <c r="G11" s="52">
        <v>119</v>
      </c>
      <c r="H11" s="52">
        <v>107</v>
      </c>
      <c r="I11" s="52">
        <v>73</v>
      </c>
      <c r="J11" s="52">
        <v>101</v>
      </c>
      <c r="K11" s="52">
        <v>102</v>
      </c>
      <c r="L11" s="53"/>
    </row>
    <row r="12" spans="1:12" ht="12.75" customHeight="1" x14ac:dyDescent="0.2">
      <c r="A12" s="51" t="s">
        <v>21</v>
      </c>
      <c r="B12" s="52">
        <f>SUM(C12:K12)</f>
        <v>1575</v>
      </c>
      <c r="C12" s="52">
        <v>215</v>
      </c>
      <c r="D12" s="52">
        <v>192</v>
      </c>
      <c r="E12" s="52">
        <v>192</v>
      </c>
      <c r="F12" s="52">
        <v>173</v>
      </c>
      <c r="G12" s="52">
        <v>188</v>
      </c>
      <c r="H12" s="52">
        <v>165</v>
      </c>
      <c r="I12" s="52">
        <v>142</v>
      </c>
      <c r="J12" s="52">
        <v>177</v>
      </c>
      <c r="K12" s="52">
        <v>131</v>
      </c>
      <c r="L12" s="53"/>
    </row>
    <row r="13" spans="1:12" ht="12.75" customHeight="1" x14ac:dyDescent="0.2">
      <c r="A13" s="54" t="s">
        <v>22</v>
      </c>
      <c r="B13" s="52">
        <f t="shared" ref="B13:K13" si="0">SUM(B8:B12)</f>
        <v>4780</v>
      </c>
      <c r="C13" s="44">
        <f t="shared" si="0"/>
        <v>593</v>
      </c>
      <c r="D13" s="44">
        <f t="shared" si="0"/>
        <v>554</v>
      </c>
      <c r="E13" s="44">
        <f t="shared" si="0"/>
        <v>513</v>
      </c>
      <c r="F13" s="44">
        <f t="shared" si="0"/>
        <v>503</v>
      </c>
      <c r="G13" s="44">
        <f t="shared" si="0"/>
        <v>568</v>
      </c>
      <c r="H13" s="44">
        <f t="shared" si="0"/>
        <v>538</v>
      </c>
      <c r="I13" s="44">
        <f t="shared" si="0"/>
        <v>466</v>
      </c>
      <c r="J13" s="44">
        <f t="shared" si="0"/>
        <v>555</v>
      </c>
      <c r="K13" s="44">
        <f t="shared" si="0"/>
        <v>490</v>
      </c>
      <c r="L13" s="53"/>
    </row>
    <row r="14" spans="1:12" ht="6" customHeight="1" x14ac:dyDescent="0.2">
      <c r="A14" s="55"/>
      <c r="B14" s="56"/>
      <c r="C14" s="44"/>
      <c r="D14" s="44"/>
      <c r="E14" s="44"/>
      <c r="F14" s="44"/>
      <c r="G14" s="44"/>
      <c r="H14" s="44"/>
      <c r="I14" s="44"/>
      <c r="J14" s="44"/>
      <c r="K14" s="44"/>
      <c r="L14" s="53"/>
    </row>
    <row r="15" spans="1:12" ht="12.75" customHeight="1" x14ac:dyDescent="0.2">
      <c r="A15" s="51" t="s">
        <v>23</v>
      </c>
      <c r="B15" s="52">
        <f t="shared" ref="B15:B32" si="1">SUM(C15:K15)</f>
        <v>1539</v>
      </c>
      <c r="C15" s="52">
        <v>179</v>
      </c>
      <c r="D15" s="52">
        <v>195</v>
      </c>
      <c r="E15" s="52">
        <v>198</v>
      </c>
      <c r="F15" s="52">
        <v>199</v>
      </c>
      <c r="G15" s="52">
        <v>185</v>
      </c>
      <c r="H15" s="52">
        <v>172</v>
      </c>
      <c r="I15" s="52">
        <v>147</v>
      </c>
      <c r="J15" s="52">
        <v>140</v>
      </c>
      <c r="K15" s="52">
        <v>124</v>
      </c>
      <c r="L15" s="53"/>
    </row>
    <row r="16" spans="1:12" ht="12.75" customHeight="1" x14ac:dyDescent="0.2">
      <c r="A16" s="51" t="s">
        <v>24</v>
      </c>
      <c r="B16" s="52">
        <f t="shared" si="1"/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/>
    </row>
    <row r="17" spans="1:12" ht="12.75" customHeight="1" x14ac:dyDescent="0.2">
      <c r="A17" s="51" t="s">
        <v>25</v>
      </c>
      <c r="B17" s="52">
        <f t="shared" si="1"/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/>
    </row>
    <row r="18" spans="1:12" ht="12.75" customHeight="1" x14ac:dyDescent="0.2">
      <c r="A18" s="51" t="s">
        <v>26</v>
      </c>
      <c r="B18" s="52">
        <f t="shared" si="1"/>
        <v>682</v>
      </c>
      <c r="C18" s="52">
        <v>66</v>
      </c>
      <c r="D18" s="52">
        <v>87</v>
      </c>
      <c r="E18" s="52">
        <v>93</v>
      </c>
      <c r="F18" s="52">
        <v>91</v>
      </c>
      <c r="G18" s="52">
        <v>71</v>
      </c>
      <c r="H18" s="52">
        <v>86</v>
      </c>
      <c r="I18" s="52">
        <v>56</v>
      </c>
      <c r="J18" s="52">
        <v>61</v>
      </c>
      <c r="K18" s="52">
        <v>71</v>
      </c>
      <c r="L18" s="53"/>
    </row>
    <row r="19" spans="1:12" ht="12.75" customHeight="1" x14ac:dyDescent="0.2">
      <c r="A19" s="51" t="s">
        <v>27</v>
      </c>
      <c r="B19" s="52">
        <f t="shared" si="1"/>
        <v>1217</v>
      </c>
      <c r="C19" s="52">
        <v>156</v>
      </c>
      <c r="D19" s="52">
        <v>148</v>
      </c>
      <c r="E19" s="52">
        <v>142</v>
      </c>
      <c r="F19" s="52">
        <v>130</v>
      </c>
      <c r="G19" s="52">
        <v>139</v>
      </c>
      <c r="H19" s="52">
        <v>153</v>
      </c>
      <c r="I19" s="52">
        <v>101</v>
      </c>
      <c r="J19" s="52">
        <v>131</v>
      </c>
      <c r="K19" s="52">
        <v>117</v>
      </c>
      <c r="L19" s="53"/>
    </row>
    <row r="20" spans="1:12" ht="12.75" customHeight="1" x14ac:dyDescent="0.2">
      <c r="A20" s="51" t="s">
        <v>28</v>
      </c>
      <c r="B20" s="52">
        <f t="shared" si="1"/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/>
    </row>
    <row r="21" spans="1:12" ht="12.75" customHeight="1" x14ac:dyDescent="0.2">
      <c r="A21" s="51" t="s">
        <v>29</v>
      </c>
      <c r="B21" s="52">
        <f t="shared" si="1"/>
        <v>688</v>
      </c>
      <c r="C21" s="52">
        <v>70</v>
      </c>
      <c r="D21" s="52">
        <v>74</v>
      </c>
      <c r="E21" s="52">
        <v>89</v>
      </c>
      <c r="F21" s="52">
        <v>76</v>
      </c>
      <c r="G21" s="52">
        <v>93</v>
      </c>
      <c r="H21" s="52">
        <v>74</v>
      </c>
      <c r="I21" s="52">
        <v>76</v>
      </c>
      <c r="J21" s="52">
        <v>67</v>
      </c>
      <c r="K21" s="52">
        <v>69</v>
      </c>
      <c r="L21" s="53"/>
    </row>
    <row r="22" spans="1:12" ht="12.75" customHeight="1" x14ac:dyDescent="0.2">
      <c r="A22" s="51" t="s">
        <v>30</v>
      </c>
      <c r="B22" s="52">
        <f t="shared" si="1"/>
        <v>803</v>
      </c>
      <c r="C22" s="52">
        <f>62+39</f>
        <v>101</v>
      </c>
      <c r="D22" s="52">
        <f>58+37</f>
        <v>95</v>
      </c>
      <c r="E22" s="52">
        <f>56+38</f>
        <v>94</v>
      </c>
      <c r="F22" s="52">
        <f>59+39</f>
        <v>98</v>
      </c>
      <c r="G22" s="52">
        <f>65+30</f>
        <v>95</v>
      </c>
      <c r="H22" s="52">
        <f>39+53</f>
        <v>92</v>
      </c>
      <c r="I22" s="52">
        <f>42+42</f>
        <v>84</v>
      </c>
      <c r="J22" s="52">
        <f>35+42</f>
        <v>77</v>
      </c>
      <c r="K22" s="52">
        <f>35+32</f>
        <v>67</v>
      </c>
      <c r="L22" s="53"/>
    </row>
    <row r="23" spans="1:12" ht="12.75" customHeight="1" x14ac:dyDescent="0.2">
      <c r="A23" s="51" t="s">
        <v>31</v>
      </c>
      <c r="B23" s="52">
        <f t="shared" si="1"/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/>
    </row>
    <row r="24" spans="1:12" ht="12.75" customHeight="1" x14ac:dyDescent="0.2">
      <c r="A24" s="51" t="s">
        <v>32</v>
      </c>
      <c r="B24" s="52">
        <f t="shared" si="1"/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/>
    </row>
    <row r="25" spans="1:12" ht="12.75" customHeight="1" x14ac:dyDescent="0.2">
      <c r="A25" s="51" t="s">
        <v>33</v>
      </c>
      <c r="B25" s="52">
        <f t="shared" si="1"/>
        <v>500</v>
      </c>
      <c r="C25" s="52">
        <v>69</v>
      </c>
      <c r="D25" s="52">
        <v>79</v>
      </c>
      <c r="E25" s="52">
        <v>55</v>
      </c>
      <c r="F25" s="52">
        <v>55</v>
      </c>
      <c r="G25" s="52">
        <v>55</v>
      </c>
      <c r="H25" s="52">
        <v>48</v>
      </c>
      <c r="I25" s="52">
        <v>45</v>
      </c>
      <c r="J25" s="52">
        <v>57</v>
      </c>
      <c r="K25" s="52">
        <v>37</v>
      </c>
      <c r="L25" s="53"/>
    </row>
    <row r="26" spans="1:12" ht="12.75" customHeight="1" x14ac:dyDescent="0.2">
      <c r="A26" s="51" t="s">
        <v>34</v>
      </c>
      <c r="B26" s="52">
        <f t="shared" si="1"/>
        <v>889</v>
      </c>
      <c r="C26" s="52">
        <v>115</v>
      </c>
      <c r="D26" s="52">
        <v>88</v>
      </c>
      <c r="E26" s="52">
        <v>100</v>
      </c>
      <c r="F26" s="52">
        <v>96</v>
      </c>
      <c r="G26" s="52">
        <v>101</v>
      </c>
      <c r="H26" s="52">
        <v>103</v>
      </c>
      <c r="I26" s="52">
        <v>96</v>
      </c>
      <c r="J26" s="52">
        <v>100</v>
      </c>
      <c r="K26" s="52">
        <v>90</v>
      </c>
      <c r="L26" s="53"/>
    </row>
    <row r="27" spans="1:12" ht="12.75" customHeight="1" x14ac:dyDescent="0.2">
      <c r="A27" s="51" t="s">
        <v>35</v>
      </c>
      <c r="B27" s="52">
        <f t="shared" si="1"/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/>
    </row>
    <row r="28" spans="1:12" ht="12.75" customHeight="1" x14ac:dyDescent="0.2">
      <c r="A28" s="51" t="s">
        <v>36</v>
      </c>
      <c r="B28" s="52">
        <f t="shared" si="1"/>
        <v>795</v>
      </c>
      <c r="C28" s="52">
        <v>95</v>
      </c>
      <c r="D28" s="52">
        <v>80</v>
      </c>
      <c r="E28" s="52">
        <v>119</v>
      </c>
      <c r="F28" s="52">
        <v>90</v>
      </c>
      <c r="G28" s="52">
        <v>111</v>
      </c>
      <c r="H28" s="52">
        <v>75</v>
      </c>
      <c r="I28" s="52">
        <v>64</v>
      </c>
      <c r="J28" s="52">
        <v>79</v>
      </c>
      <c r="K28" s="52">
        <v>82</v>
      </c>
      <c r="L28" s="53"/>
    </row>
    <row r="29" spans="1:12" ht="12.75" customHeight="1" x14ac:dyDescent="0.2">
      <c r="A29" s="51" t="s">
        <v>37</v>
      </c>
      <c r="B29" s="52">
        <f t="shared" si="1"/>
        <v>1507</v>
      </c>
      <c r="C29" s="52">
        <v>155</v>
      </c>
      <c r="D29" s="52">
        <v>168</v>
      </c>
      <c r="E29" s="52">
        <v>189</v>
      </c>
      <c r="F29" s="52">
        <v>190</v>
      </c>
      <c r="G29" s="52">
        <v>208</v>
      </c>
      <c r="H29" s="52">
        <v>203</v>
      </c>
      <c r="I29" s="52">
        <v>151</v>
      </c>
      <c r="J29" s="52">
        <v>110</v>
      </c>
      <c r="K29" s="52">
        <v>133</v>
      </c>
      <c r="L29" s="53"/>
    </row>
    <row r="30" spans="1:12" ht="12.75" customHeight="1" x14ac:dyDescent="0.2">
      <c r="A30" s="51" t="s">
        <v>38</v>
      </c>
      <c r="B30" s="52">
        <f t="shared" si="1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3"/>
    </row>
    <row r="31" spans="1:12" ht="12.75" customHeight="1" x14ac:dyDescent="0.2">
      <c r="A31" s="51" t="s">
        <v>39</v>
      </c>
      <c r="B31" s="52">
        <f t="shared" si="1"/>
        <v>719</v>
      </c>
      <c r="C31" s="52">
        <v>84</v>
      </c>
      <c r="D31" s="52">
        <v>91</v>
      </c>
      <c r="E31" s="52">
        <v>88</v>
      </c>
      <c r="F31" s="52">
        <v>96</v>
      </c>
      <c r="G31" s="52">
        <v>89</v>
      </c>
      <c r="H31" s="52">
        <v>75</v>
      </c>
      <c r="I31" s="52">
        <v>73</v>
      </c>
      <c r="J31" s="52">
        <v>58</v>
      </c>
      <c r="K31" s="52">
        <v>65</v>
      </c>
      <c r="L31" s="53"/>
    </row>
    <row r="32" spans="1:12" ht="12.75" customHeight="1" x14ac:dyDescent="0.2">
      <c r="A32" s="51" t="s">
        <v>40</v>
      </c>
      <c r="B32" s="52">
        <f t="shared" si="1"/>
        <v>804</v>
      </c>
      <c r="C32" s="52">
        <v>92</v>
      </c>
      <c r="D32" s="52">
        <v>122</v>
      </c>
      <c r="E32" s="52">
        <v>117</v>
      </c>
      <c r="F32" s="52">
        <v>82</v>
      </c>
      <c r="G32" s="52">
        <v>80</v>
      </c>
      <c r="H32" s="52">
        <v>103</v>
      </c>
      <c r="I32" s="52">
        <v>56</v>
      </c>
      <c r="J32" s="52">
        <v>86</v>
      </c>
      <c r="K32" s="52">
        <v>66</v>
      </c>
      <c r="L32" s="53"/>
    </row>
    <row r="33" spans="1:12" ht="12.75" customHeight="1" x14ac:dyDescent="0.2">
      <c r="A33" s="54" t="s">
        <v>41</v>
      </c>
      <c r="B33" s="52">
        <f t="shared" ref="B33:K33" si="2">SUM(B15:B32)</f>
        <v>10143</v>
      </c>
      <c r="C33" s="44">
        <f t="shared" si="2"/>
        <v>1182</v>
      </c>
      <c r="D33" s="44">
        <f t="shared" si="2"/>
        <v>1227</v>
      </c>
      <c r="E33" s="44">
        <f t="shared" si="2"/>
        <v>1284</v>
      </c>
      <c r="F33" s="44">
        <f t="shared" si="2"/>
        <v>1203</v>
      </c>
      <c r="G33" s="44">
        <f t="shared" si="2"/>
        <v>1227</v>
      </c>
      <c r="H33" s="44">
        <f t="shared" si="2"/>
        <v>1184</v>
      </c>
      <c r="I33" s="44">
        <f t="shared" si="2"/>
        <v>949</v>
      </c>
      <c r="J33" s="44">
        <f t="shared" si="2"/>
        <v>966</v>
      </c>
      <c r="K33" s="44">
        <f t="shared" si="2"/>
        <v>921</v>
      </c>
      <c r="L33" s="53"/>
    </row>
    <row r="34" spans="1:12" ht="6" customHeight="1" x14ac:dyDescent="0.2">
      <c r="A34" s="57"/>
      <c r="B34" s="52"/>
      <c r="C34" s="44"/>
      <c r="D34" s="44"/>
      <c r="E34" s="44"/>
      <c r="F34" s="44"/>
      <c r="G34" s="44"/>
      <c r="H34" s="44"/>
      <c r="I34" s="44"/>
      <c r="J34" s="44"/>
      <c r="K34" s="44"/>
      <c r="L34" s="53"/>
    </row>
    <row r="35" spans="1:12" ht="12.75" customHeight="1" x14ac:dyDescent="0.2">
      <c r="A35" s="54" t="s">
        <v>42</v>
      </c>
      <c r="B35" s="58">
        <f t="shared" ref="B35:K35" si="3">B13+B33</f>
        <v>14923</v>
      </c>
      <c r="C35" s="59">
        <f t="shared" si="3"/>
        <v>1775</v>
      </c>
      <c r="D35" s="59">
        <f t="shared" si="3"/>
        <v>1781</v>
      </c>
      <c r="E35" s="59">
        <f t="shared" si="3"/>
        <v>1797</v>
      </c>
      <c r="F35" s="59">
        <f t="shared" si="3"/>
        <v>1706</v>
      </c>
      <c r="G35" s="59">
        <f t="shared" si="3"/>
        <v>1795</v>
      </c>
      <c r="H35" s="59">
        <f t="shared" si="3"/>
        <v>1722</v>
      </c>
      <c r="I35" s="59">
        <f t="shared" si="3"/>
        <v>1415</v>
      </c>
      <c r="J35" s="59">
        <f t="shared" si="3"/>
        <v>1521</v>
      </c>
      <c r="K35" s="59">
        <f t="shared" si="3"/>
        <v>1411</v>
      </c>
      <c r="L35" s="53"/>
    </row>
    <row r="36" spans="1:12" ht="12.75" customHeight="1" x14ac:dyDescent="0.2">
      <c r="A36" s="60" t="str">
        <f>REPT(" ",28)</f>
        <v xml:space="preserve">                            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2.75" customHeight="1" x14ac:dyDescent="0.2">
      <c r="A37" s="61" t="s">
        <v>66</v>
      </c>
    </row>
    <row r="38" spans="1:12" ht="11.1" customHeight="1" x14ac:dyDescent="0.2"/>
    <row r="39" spans="1:12" ht="11.1" customHeight="1" x14ac:dyDescent="0.2"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1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537</v>
      </c>
      <c r="C9" s="44">
        <v>46</v>
      </c>
      <c r="D9" s="44">
        <v>52</v>
      </c>
      <c r="E9" s="44">
        <v>68</v>
      </c>
      <c r="F9" s="44">
        <v>76</v>
      </c>
      <c r="G9" s="44">
        <v>61</v>
      </c>
      <c r="H9" s="44">
        <v>37</v>
      </c>
      <c r="I9" s="44">
        <v>67</v>
      </c>
      <c r="J9" s="44">
        <v>72</v>
      </c>
      <c r="K9" s="44">
        <v>58</v>
      </c>
    </row>
    <row r="10" spans="1:11" ht="12.75" customHeight="1" x14ac:dyDescent="0.2">
      <c r="A10" s="27" t="s">
        <v>18</v>
      </c>
      <c r="B10" s="36">
        <f>SUM(C10:K10)</f>
        <v>821</v>
      </c>
      <c r="C10" s="44">
        <v>86</v>
      </c>
      <c r="D10" s="44">
        <v>59</v>
      </c>
      <c r="E10" s="44">
        <v>90</v>
      </c>
      <c r="F10" s="44">
        <v>104</v>
      </c>
      <c r="G10" s="44">
        <v>117</v>
      </c>
      <c r="H10" s="44">
        <v>106</v>
      </c>
      <c r="I10" s="44">
        <v>88</v>
      </c>
      <c r="J10" s="44">
        <v>84</v>
      </c>
      <c r="K10" s="44">
        <v>87</v>
      </c>
    </row>
    <row r="11" spans="1:11" ht="12.75" customHeight="1" x14ac:dyDescent="0.2">
      <c r="A11" s="27" t="s">
        <v>19</v>
      </c>
      <c r="B11" s="36">
        <f>SUM(C11:K11)</f>
        <v>849</v>
      </c>
      <c r="C11" s="44">
        <v>87</v>
      </c>
      <c r="D11" s="44">
        <v>92</v>
      </c>
      <c r="E11" s="44">
        <v>78</v>
      </c>
      <c r="F11" s="44">
        <v>79</v>
      </c>
      <c r="G11" s="44">
        <v>89</v>
      </c>
      <c r="H11" s="44">
        <v>107</v>
      </c>
      <c r="I11" s="44">
        <v>82</v>
      </c>
      <c r="J11" s="44">
        <v>118</v>
      </c>
      <c r="K11" s="44">
        <v>117</v>
      </c>
    </row>
    <row r="12" spans="1:11" ht="12.75" customHeight="1" x14ac:dyDescent="0.2">
      <c r="A12" s="27" t="s">
        <v>20</v>
      </c>
      <c r="B12" s="36">
        <f>SUM(C12:K12)</f>
        <v>933</v>
      </c>
      <c r="C12" s="44">
        <v>127</v>
      </c>
      <c r="D12" s="44">
        <v>114</v>
      </c>
      <c r="E12" s="44">
        <v>93</v>
      </c>
      <c r="F12" s="44">
        <v>124</v>
      </c>
      <c r="G12" s="44">
        <v>94</v>
      </c>
      <c r="H12" s="44">
        <v>112</v>
      </c>
      <c r="I12" s="44">
        <v>71</v>
      </c>
      <c r="J12" s="44">
        <v>100</v>
      </c>
      <c r="K12" s="44">
        <v>98</v>
      </c>
    </row>
    <row r="13" spans="1:11" ht="12.75" customHeight="1" x14ac:dyDescent="0.2">
      <c r="A13" s="27" t="s">
        <v>21</v>
      </c>
      <c r="B13" s="36">
        <f>SUM(C13:K13)</f>
        <v>1506</v>
      </c>
      <c r="C13" s="44">
        <v>192</v>
      </c>
      <c r="D13" s="44">
        <v>185</v>
      </c>
      <c r="E13" s="44">
        <v>173</v>
      </c>
      <c r="F13" s="44">
        <v>192</v>
      </c>
      <c r="G13" s="44">
        <v>161</v>
      </c>
      <c r="H13" s="44">
        <v>174</v>
      </c>
      <c r="I13" s="44">
        <v>150</v>
      </c>
      <c r="J13" s="44">
        <v>132</v>
      </c>
      <c r="K13" s="44">
        <v>147</v>
      </c>
    </row>
    <row r="14" spans="1:11" ht="12.75" customHeight="1" x14ac:dyDescent="0.2">
      <c r="A14" s="1" t="s">
        <v>22</v>
      </c>
      <c r="B14" s="36">
        <f t="shared" ref="B14:K14" si="0">SUM(B9:B13)</f>
        <v>4646</v>
      </c>
      <c r="C14" s="36">
        <f t="shared" si="0"/>
        <v>538</v>
      </c>
      <c r="D14" s="36">
        <f t="shared" si="0"/>
        <v>502</v>
      </c>
      <c r="E14" s="36">
        <f t="shared" si="0"/>
        <v>502</v>
      </c>
      <c r="F14" s="36">
        <f t="shared" si="0"/>
        <v>575</v>
      </c>
      <c r="G14" s="36">
        <f t="shared" si="0"/>
        <v>522</v>
      </c>
      <c r="H14" s="36">
        <f t="shared" si="0"/>
        <v>536</v>
      </c>
      <c r="I14" s="36">
        <f t="shared" si="0"/>
        <v>458</v>
      </c>
      <c r="J14" s="36">
        <f t="shared" si="0"/>
        <v>506</v>
      </c>
      <c r="K14" s="36">
        <f t="shared" si="0"/>
        <v>507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 t="shared" ref="B16:B33" si="1">SUM(C16:K16)</f>
        <v>1493</v>
      </c>
      <c r="C16" s="44">
        <v>198</v>
      </c>
      <c r="D16" s="44">
        <v>190</v>
      </c>
      <c r="E16" s="44">
        <v>199</v>
      </c>
      <c r="F16" s="44">
        <v>195</v>
      </c>
      <c r="G16" s="44">
        <v>175</v>
      </c>
      <c r="H16" s="44">
        <v>156</v>
      </c>
      <c r="I16" s="44">
        <v>140</v>
      </c>
      <c r="J16" s="44">
        <v>129</v>
      </c>
      <c r="K16" s="44">
        <v>111</v>
      </c>
    </row>
    <row r="17" spans="1:11" ht="12.75" customHeight="1" x14ac:dyDescent="0.2">
      <c r="A17" s="27" t="s">
        <v>24</v>
      </c>
      <c r="B17" s="36">
        <f t="shared" si="1"/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</row>
    <row r="18" spans="1:11" ht="12.75" customHeight="1" x14ac:dyDescent="0.2">
      <c r="A18" s="27" t="s">
        <v>25</v>
      </c>
      <c r="B18" s="36">
        <f t="shared" si="1"/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</row>
    <row r="19" spans="1:11" ht="12.75" customHeight="1" x14ac:dyDescent="0.2">
      <c r="A19" s="27" t="s">
        <v>26</v>
      </c>
      <c r="B19" s="36">
        <f t="shared" si="1"/>
        <v>676</v>
      </c>
      <c r="C19" s="44">
        <v>88</v>
      </c>
      <c r="D19" s="44">
        <v>92</v>
      </c>
      <c r="E19" s="44">
        <v>88</v>
      </c>
      <c r="F19" s="44">
        <v>81</v>
      </c>
      <c r="G19" s="44">
        <v>88</v>
      </c>
      <c r="H19" s="44">
        <v>84</v>
      </c>
      <c r="I19" s="44">
        <v>52</v>
      </c>
      <c r="J19" s="44">
        <v>76</v>
      </c>
      <c r="K19" s="44">
        <v>27</v>
      </c>
    </row>
    <row r="20" spans="1:11" ht="12.75" customHeight="1" x14ac:dyDescent="0.2">
      <c r="A20" s="27" t="s">
        <v>27</v>
      </c>
      <c r="B20" s="36">
        <f t="shared" si="1"/>
        <v>1161</v>
      </c>
      <c r="C20" s="44">
        <v>145</v>
      </c>
      <c r="D20" s="44">
        <v>145</v>
      </c>
      <c r="E20" s="44">
        <v>122</v>
      </c>
      <c r="F20" s="44">
        <v>140</v>
      </c>
      <c r="G20" s="44">
        <v>153</v>
      </c>
      <c r="H20" s="44">
        <v>116</v>
      </c>
      <c r="I20" s="44">
        <v>126</v>
      </c>
      <c r="J20" s="44">
        <v>125</v>
      </c>
      <c r="K20" s="44">
        <v>89</v>
      </c>
    </row>
    <row r="21" spans="1:11" ht="12.75" customHeight="1" x14ac:dyDescent="0.2">
      <c r="A21" s="27" t="s">
        <v>28</v>
      </c>
      <c r="B21" s="36">
        <f t="shared" si="1"/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</row>
    <row r="22" spans="1:11" ht="12.75" customHeight="1" x14ac:dyDescent="0.2">
      <c r="A22" s="27" t="s">
        <v>29</v>
      </c>
      <c r="B22" s="36">
        <f t="shared" si="1"/>
        <v>695</v>
      </c>
      <c r="C22" s="44">
        <v>74</v>
      </c>
      <c r="D22" s="44">
        <v>87</v>
      </c>
      <c r="E22" s="44">
        <v>69</v>
      </c>
      <c r="F22" s="44">
        <v>104</v>
      </c>
      <c r="G22" s="44">
        <v>79</v>
      </c>
      <c r="H22" s="44">
        <v>81</v>
      </c>
      <c r="I22" s="44">
        <v>72</v>
      </c>
      <c r="J22" s="44">
        <v>69</v>
      </c>
      <c r="K22" s="44">
        <v>60</v>
      </c>
    </row>
    <row r="23" spans="1:11" ht="12.75" customHeight="1" x14ac:dyDescent="0.2">
      <c r="A23" s="27" t="s">
        <v>30</v>
      </c>
      <c r="B23" s="36">
        <f t="shared" si="1"/>
        <v>811</v>
      </c>
      <c r="C23" s="44">
        <v>94</v>
      </c>
      <c r="D23" s="44">
        <v>95</v>
      </c>
      <c r="E23" s="44">
        <v>95</v>
      </c>
      <c r="F23" s="44">
        <v>105</v>
      </c>
      <c r="G23" s="44">
        <v>104</v>
      </c>
      <c r="H23" s="44">
        <v>89</v>
      </c>
      <c r="I23" s="44">
        <v>89</v>
      </c>
      <c r="J23" s="44">
        <v>69</v>
      </c>
      <c r="K23" s="44">
        <v>71</v>
      </c>
    </row>
    <row r="24" spans="1:11" ht="12.75" customHeight="1" x14ac:dyDescent="0.2">
      <c r="A24" s="27" t="s">
        <v>31</v>
      </c>
      <c r="B24" s="36">
        <f t="shared" si="1"/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</row>
    <row r="25" spans="1:11" ht="12.75" customHeight="1" x14ac:dyDescent="0.2">
      <c r="A25" s="27" t="s">
        <v>32</v>
      </c>
      <c r="B25" s="36">
        <f t="shared" si="1"/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</row>
    <row r="26" spans="1:11" ht="12.75" customHeight="1" x14ac:dyDescent="0.2">
      <c r="A26" s="27" t="s">
        <v>33</v>
      </c>
      <c r="B26" s="36">
        <f t="shared" si="1"/>
        <v>471</v>
      </c>
      <c r="C26" s="44">
        <v>79</v>
      </c>
      <c r="D26" s="44">
        <v>53</v>
      </c>
      <c r="E26" s="44">
        <v>54</v>
      </c>
      <c r="F26" s="44">
        <v>57</v>
      </c>
      <c r="G26" s="44">
        <v>38</v>
      </c>
      <c r="H26" s="44">
        <v>53</v>
      </c>
      <c r="I26" s="44">
        <v>56</v>
      </c>
      <c r="J26" s="44">
        <v>43</v>
      </c>
      <c r="K26" s="44">
        <v>38</v>
      </c>
    </row>
    <row r="27" spans="1:11" ht="12.75" customHeight="1" x14ac:dyDescent="0.2">
      <c r="A27" s="27" t="s">
        <v>34</v>
      </c>
      <c r="B27" s="36">
        <f t="shared" si="1"/>
        <v>865</v>
      </c>
      <c r="C27" s="44">
        <v>90</v>
      </c>
      <c r="D27" s="44">
        <v>99</v>
      </c>
      <c r="E27" s="44">
        <v>95</v>
      </c>
      <c r="F27" s="44">
        <v>112</v>
      </c>
      <c r="G27" s="44">
        <v>101</v>
      </c>
      <c r="H27" s="44">
        <v>105</v>
      </c>
      <c r="I27" s="44">
        <v>100</v>
      </c>
      <c r="J27" s="44">
        <v>88</v>
      </c>
      <c r="K27" s="44">
        <v>75</v>
      </c>
    </row>
    <row r="28" spans="1:11" ht="12.75" customHeight="1" x14ac:dyDescent="0.2">
      <c r="A28" s="27" t="s">
        <v>35</v>
      </c>
      <c r="B28" s="36">
        <f t="shared" si="1"/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</row>
    <row r="29" spans="1:11" ht="12.75" customHeight="1" x14ac:dyDescent="0.2">
      <c r="A29" s="27" t="s">
        <v>36</v>
      </c>
      <c r="B29" s="36">
        <f t="shared" si="1"/>
        <v>779</v>
      </c>
      <c r="C29" s="44">
        <v>84</v>
      </c>
      <c r="D29" s="44">
        <v>115</v>
      </c>
      <c r="E29" s="44">
        <v>88</v>
      </c>
      <c r="F29" s="44">
        <v>103</v>
      </c>
      <c r="G29" s="44">
        <v>78</v>
      </c>
      <c r="H29" s="44">
        <v>92</v>
      </c>
      <c r="I29" s="44">
        <v>72</v>
      </c>
      <c r="J29" s="44">
        <v>87</v>
      </c>
      <c r="K29" s="44">
        <v>60</v>
      </c>
    </row>
    <row r="30" spans="1:11" ht="12.75" customHeight="1" x14ac:dyDescent="0.2">
      <c r="A30" s="27" t="s">
        <v>37</v>
      </c>
      <c r="B30" s="36">
        <f t="shared" si="1"/>
        <v>1505</v>
      </c>
      <c r="C30" s="44">
        <v>165</v>
      </c>
      <c r="D30" s="44">
        <v>192</v>
      </c>
      <c r="E30" s="44">
        <v>186</v>
      </c>
      <c r="F30" s="44">
        <v>214</v>
      </c>
      <c r="G30" s="44">
        <v>208</v>
      </c>
      <c r="H30" s="44">
        <v>162</v>
      </c>
      <c r="I30" s="44">
        <v>118</v>
      </c>
      <c r="J30" s="44">
        <v>136</v>
      </c>
      <c r="K30" s="44">
        <v>124</v>
      </c>
    </row>
    <row r="31" spans="1:11" ht="12.75" customHeight="1" x14ac:dyDescent="0.2">
      <c r="A31" s="27" t="s">
        <v>38</v>
      </c>
      <c r="B31" s="36">
        <f t="shared" si="1"/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</row>
    <row r="32" spans="1:11" ht="12.75" customHeight="1" x14ac:dyDescent="0.2">
      <c r="A32" s="27" t="s">
        <v>39</v>
      </c>
      <c r="B32" s="36">
        <f t="shared" si="1"/>
        <v>734</v>
      </c>
      <c r="C32" s="44">
        <v>98</v>
      </c>
      <c r="D32" s="44">
        <v>91</v>
      </c>
      <c r="E32" s="44">
        <v>97</v>
      </c>
      <c r="F32" s="44">
        <v>92</v>
      </c>
      <c r="G32" s="44">
        <v>86</v>
      </c>
      <c r="H32" s="44">
        <v>85</v>
      </c>
      <c r="I32" s="44">
        <v>70</v>
      </c>
      <c r="J32" s="44">
        <v>64</v>
      </c>
      <c r="K32" s="44">
        <v>51</v>
      </c>
    </row>
    <row r="33" spans="1:11" ht="12.75" customHeight="1" x14ac:dyDescent="0.2">
      <c r="A33" s="27" t="s">
        <v>40</v>
      </c>
      <c r="B33" s="36">
        <f t="shared" si="1"/>
        <v>789</v>
      </c>
      <c r="C33" s="44">
        <v>120</v>
      </c>
      <c r="D33" s="44">
        <v>115</v>
      </c>
      <c r="E33" s="44">
        <v>88</v>
      </c>
      <c r="F33" s="44">
        <v>84</v>
      </c>
      <c r="G33" s="44">
        <v>104</v>
      </c>
      <c r="H33" s="44">
        <v>74</v>
      </c>
      <c r="I33" s="44">
        <v>72</v>
      </c>
      <c r="J33" s="44">
        <v>71</v>
      </c>
      <c r="K33" s="44">
        <v>61</v>
      </c>
    </row>
    <row r="34" spans="1:11" ht="12.75" customHeight="1" x14ac:dyDescent="0.2">
      <c r="A34" s="1" t="s">
        <v>41</v>
      </c>
      <c r="B34" s="36">
        <f t="shared" ref="B34:K34" si="2">SUM(B16:B33)</f>
        <v>9979</v>
      </c>
      <c r="C34" s="36">
        <f t="shared" si="2"/>
        <v>1235</v>
      </c>
      <c r="D34" s="36">
        <f t="shared" si="2"/>
        <v>1274</v>
      </c>
      <c r="E34" s="36">
        <f t="shared" si="2"/>
        <v>1181</v>
      </c>
      <c r="F34" s="36">
        <f t="shared" si="2"/>
        <v>1287</v>
      </c>
      <c r="G34" s="36">
        <f t="shared" si="2"/>
        <v>1214</v>
      </c>
      <c r="H34" s="36">
        <f t="shared" si="2"/>
        <v>1097</v>
      </c>
      <c r="I34" s="36">
        <f t="shared" si="2"/>
        <v>967</v>
      </c>
      <c r="J34" s="36">
        <f t="shared" si="2"/>
        <v>957</v>
      </c>
      <c r="K34" s="36">
        <f t="shared" si="2"/>
        <v>767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6">
        <f t="shared" ref="B36:K36" si="3">B34+B14</f>
        <v>14625</v>
      </c>
      <c r="C36" s="6">
        <f t="shared" si="3"/>
        <v>1773</v>
      </c>
      <c r="D36" s="6">
        <f t="shared" si="3"/>
        <v>1776</v>
      </c>
      <c r="E36" s="6">
        <f t="shared" si="3"/>
        <v>1683</v>
      </c>
      <c r="F36" s="6">
        <f t="shared" si="3"/>
        <v>1862</v>
      </c>
      <c r="G36" s="6">
        <f t="shared" si="3"/>
        <v>1736</v>
      </c>
      <c r="H36" s="6">
        <f t="shared" si="3"/>
        <v>1633</v>
      </c>
      <c r="I36" s="6">
        <f t="shared" si="3"/>
        <v>1425</v>
      </c>
      <c r="J36" s="6">
        <f t="shared" si="3"/>
        <v>1463</v>
      </c>
      <c r="K36" s="6">
        <f t="shared" si="3"/>
        <v>1274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560</v>
      </c>
      <c r="C9" s="36">
        <v>54</v>
      </c>
      <c r="D9" s="36">
        <v>38</v>
      </c>
      <c r="E9" s="36">
        <v>80</v>
      </c>
      <c r="F9" s="36">
        <v>68</v>
      </c>
      <c r="G9" s="36">
        <v>63</v>
      </c>
      <c r="H9" s="36">
        <v>55</v>
      </c>
      <c r="I9" s="36">
        <v>80</v>
      </c>
      <c r="J9" s="36">
        <v>63</v>
      </c>
      <c r="K9" s="36">
        <v>59</v>
      </c>
    </row>
    <row r="10" spans="1:11" ht="12.75" customHeight="1" x14ac:dyDescent="0.2">
      <c r="A10" s="27" t="s">
        <v>18</v>
      </c>
      <c r="B10" s="36">
        <f>SUM(C10:K10)</f>
        <v>804</v>
      </c>
      <c r="C10" s="36">
        <v>59</v>
      </c>
      <c r="D10" s="36">
        <v>90</v>
      </c>
      <c r="E10" s="36">
        <v>114</v>
      </c>
      <c r="F10" s="36">
        <v>119</v>
      </c>
      <c r="G10" s="36">
        <v>102</v>
      </c>
      <c r="H10" s="36">
        <v>93</v>
      </c>
      <c r="I10" s="36">
        <v>80</v>
      </c>
      <c r="J10" s="36">
        <v>87</v>
      </c>
      <c r="K10" s="36">
        <v>60</v>
      </c>
    </row>
    <row r="11" spans="1:11" ht="12.75" customHeight="1" x14ac:dyDescent="0.2">
      <c r="A11" s="27" t="s">
        <v>19</v>
      </c>
      <c r="B11" s="36">
        <f>SUM(C11:K11)</f>
        <v>865</v>
      </c>
      <c r="C11" s="36">
        <v>94</v>
      </c>
      <c r="D11" s="36">
        <v>78</v>
      </c>
      <c r="E11" s="36">
        <v>81</v>
      </c>
      <c r="F11" s="36">
        <v>98</v>
      </c>
      <c r="G11" s="36">
        <v>109</v>
      </c>
      <c r="H11" s="36">
        <v>81</v>
      </c>
      <c r="I11" s="36">
        <v>64</v>
      </c>
      <c r="J11" s="36">
        <v>128</v>
      </c>
      <c r="K11" s="36">
        <v>132</v>
      </c>
    </row>
    <row r="12" spans="1:11" ht="12.75" customHeight="1" x14ac:dyDescent="0.2">
      <c r="A12" s="27" t="s">
        <v>20</v>
      </c>
      <c r="B12" s="36">
        <f>SUM(C12:K12)</f>
        <v>900</v>
      </c>
      <c r="C12" s="36">
        <v>118</v>
      </c>
      <c r="D12" s="36">
        <v>50</v>
      </c>
      <c r="E12" s="36">
        <v>107</v>
      </c>
      <c r="F12" s="36">
        <v>130</v>
      </c>
      <c r="G12" s="36">
        <v>97</v>
      </c>
      <c r="H12" s="36">
        <v>114</v>
      </c>
      <c r="I12" s="36">
        <v>101</v>
      </c>
      <c r="J12" s="36">
        <v>99</v>
      </c>
      <c r="K12" s="36">
        <v>84</v>
      </c>
    </row>
    <row r="13" spans="1:11" ht="12.75" customHeight="1" x14ac:dyDescent="0.2">
      <c r="A13" s="27" t="s">
        <v>21</v>
      </c>
      <c r="B13" s="36">
        <f>SUM(C13:K13)</f>
        <v>1480</v>
      </c>
      <c r="C13" s="36">
        <v>190</v>
      </c>
      <c r="D13" s="36">
        <v>147</v>
      </c>
      <c r="E13" s="36">
        <v>182</v>
      </c>
      <c r="F13" s="36">
        <v>172</v>
      </c>
      <c r="G13" s="36">
        <v>180</v>
      </c>
      <c r="H13" s="36">
        <v>178</v>
      </c>
      <c r="I13" s="36">
        <v>142</v>
      </c>
      <c r="J13" s="36">
        <v>143</v>
      </c>
      <c r="K13" s="36">
        <v>146</v>
      </c>
    </row>
    <row r="14" spans="1:11" ht="12.75" customHeight="1" x14ac:dyDescent="0.2">
      <c r="A14" s="1" t="s">
        <v>22</v>
      </c>
      <c r="B14" s="36">
        <f>SUM(B9:B13)</f>
        <v>4609</v>
      </c>
      <c r="C14" s="36">
        <v>515</v>
      </c>
      <c r="D14" s="36">
        <v>403</v>
      </c>
      <c r="E14" s="36">
        <v>564</v>
      </c>
      <c r="F14" s="36">
        <v>587</v>
      </c>
      <c r="G14" s="36">
        <v>551</v>
      </c>
      <c r="H14" s="36">
        <v>521</v>
      </c>
      <c r="I14" s="36">
        <v>467</v>
      </c>
      <c r="J14" s="36">
        <v>520</v>
      </c>
      <c r="K14" s="36">
        <v>481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 t="shared" ref="B16:B33" si="0">SUM(C16:K16)</f>
        <v>1431</v>
      </c>
      <c r="C16" s="36">
        <v>185</v>
      </c>
      <c r="D16" s="36">
        <v>175</v>
      </c>
      <c r="E16" s="36">
        <v>187</v>
      </c>
      <c r="F16" s="36">
        <v>193</v>
      </c>
      <c r="G16" s="36">
        <v>177</v>
      </c>
      <c r="H16" s="36">
        <v>154</v>
      </c>
      <c r="I16" s="36">
        <v>139</v>
      </c>
      <c r="J16" s="36">
        <v>116</v>
      </c>
      <c r="K16" s="36">
        <v>105</v>
      </c>
    </row>
    <row r="17" spans="1:11" ht="12.75" customHeight="1" x14ac:dyDescent="0.2">
      <c r="A17" s="27" t="s">
        <v>24</v>
      </c>
      <c r="B17" s="36">
        <f t="shared" si="0"/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f t="shared" si="0"/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f t="shared" si="0"/>
        <v>637</v>
      </c>
      <c r="C19" s="36">
        <v>93</v>
      </c>
      <c r="D19" s="36">
        <v>58</v>
      </c>
      <c r="E19" s="36">
        <v>89</v>
      </c>
      <c r="F19" s="36">
        <v>87</v>
      </c>
      <c r="G19" s="36">
        <v>87</v>
      </c>
      <c r="H19" s="36">
        <v>77</v>
      </c>
      <c r="I19" s="36">
        <v>85</v>
      </c>
      <c r="J19" s="36">
        <v>32</v>
      </c>
      <c r="K19" s="36">
        <v>29</v>
      </c>
    </row>
    <row r="20" spans="1:11" ht="12.75" customHeight="1" x14ac:dyDescent="0.2">
      <c r="A20" s="27" t="s">
        <v>27</v>
      </c>
      <c r="B20" s="36">
        <f t="shared" si="0"/>
        <v>1131</v>
      </c>
      <c r="C20" s="36">
        <v>146</v>
      </c>
      <c r="D20" s="36">
        <v>101</v>
      </c>
      <c r="E20" s="36">
        <v>137</v>
      </c>
      <c r="F20" s="36">
        <v>156</v>
      </c>
      <c r="G20" s="36">
        <v>123</v>
      </c>
      <c r="H20" s="36">
        <v>139</v>
      </c>
      <c r="I20" s="36">
        <v>137</v>
      </c>
      <c r="J20" s="36">
        <v>104</v>
      </c>
      <c r="K20" s="36">
        <v>88</v>
      </c>
    </row>
    <row r="21" spans="1:11" ht="12.75" customHeight="1" x14ac:dyDescent="0.2">
      <c r="A21" s="27" t="s">
        <v>28</v>
      </c>
      <c r="B21" s="36">
        <f t="shared" si="0"/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f t="shared" si="0"/>
        <v>681</v>
      </c>
      <c r="C22" s="36">
        <v>87</v>
      </c>
      <c r="D22" s="36">
        <v>52</v>
      </c>
      <c r="E22" s="36">
        <v>98</v>
      </c>
      <c r="F22" s="36">
        <v>110</v>
      </c>
      <c r="G22" s="36">
        <v>75</v>
      </c>
      <c r="H22" s="36">
        <v>86</v>
      </c>
      <c r="I22" s="36">
        <v>69</v>
      </c>
      <c r="J22" s="36">
        <v>63</v>
      </c>
      <c r="K22" s="36">
        <v>41</v>
      </c>
    </row>
    <row r="23" spans="1:11" ht="12.75" customHeight="1" x14ac:dyDescent="0.2">
      <c r="A23" s="27" t="s">
        <v>30</v>
      </c>
      <c r="B23" s="36">
        <f t="shared" si="0"/>
        <v>837</v>
      </c>
      <c r="C23" s="36">
        <v>97</v>
      </c>
      <c r="D23" s="36">
        <v>97</v>
      </c>
      <c r="E23" s="36">
        <v>106</v>
      </c>
      <c r="F23" s="36">
        <v>114</v>
      </c>
      <c r="G23" s="36">
        <v>99</v>
      </c>
      <c r="H23" s="36">
        <v>96</v>
      </c>
      <c r="I23" s="36">
        <v>78</v>
      </c>
      <c r="J23" s="36">
        <v>72</v>
      </c>
      <c r="K23" s="36">
        <v>78</v>
      </c>
    </row>
    <row r="24" spans="1:11" ht="12.75" customHeight="1" x14ac:dyDescent="0.2">
      <c r="A24" s="27" t="s">
        <v>31</v>
      </c>
      <c r="B24" s="36">
        <f t="shared" si="0"/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f t="shared" si="0"/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f t="shared" si="0"/>
        <v>448</v>
      </c>
      <c r="C26" s="36">
        <v>55</v>
      </c>
      <c r="D26" s="36">
        <v>53</v>
      </c>
      <c r="E26" s="36">
        <v>61</v>
      </c>
      <c r="F26" s="36">
        <v>45</v>
      </c>
      <c r="G26" s="36">
        <v>54</v>
      </c>
      <c r="H26" s="36">
        <v>53</v>
      </c>
      <c r="I26" s="36">
        <v>46</v>
      </c>
      <c r="J26" s="36">
        <v>39</v>
      </c>
      <c r="K26" s="36">
        <v>42</v>
      </c>
    </row>
    <row r="27" spans="1:11" ht="12.75" customHeight="1" x14ac:dyDescent="0.2">
      <c r="A27" s="27" t="s">
        <v>34</v>
      </c>
      <c r="B27" s="36">
        <f t="shared" si="0"/>
        <v>845</v>
      </c>
      <c r="C27" s="36">
        <v>97</v>
      </c>
      <c r="D27" s="36">
        <v>70</v>
      </c>
      <c r="E27" s="36">
        <v>113</v>
      </c>
      <c r="F27" s="36">
        <v>120</v>
      </c>
      <c r="G27" s="36">
        <v>106</v>
      </c>
      <c r="H27" s="36">
        <v>107</v>
      </c>
      <c r="I27" s="36">
        <v>97</v>
      </c>
      <c r="J27" s="36">
        <v>81</v>
      </c>
      <c r="K27" s="36">
        <v>54</v>
      </c>
    </row>
    <row r="28" spans="1:11" ht="12.75" customHeight="1" x14ac:dyDescent="0.2">
      <c r="A28" s="27" t="s">
        <v>35</v>
      </c>
      <c r="B28" s="36">
        <f t="shared" si="0"/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f t="shared" si="0"/>
        <v>767</v>
      </c>
      <c r="C29" s="36">
        <v>114</v>
      </c>
      <c r="D29" s="36">
        <v>61</v>
      </c>
      <c r="E29" s="36">
        <v>111</v>
      </c>
      <c r="F29" s="36">
        <v>84</v>
      </c>
      <c r="G29" s="36">
        <v>99</v>
      </c>
      <c r="H29" s="36">
        <v>87</v>
      </c>
      <c r="I29" s="36">
        <v>91</v>
      </c>
      <c r="J29" s="36">
        <v>64</v>
      </c>
      <c r="K29" s="36">
        <v>56</v>
      </c>
    </row>
    <row r="30" spans="1:11" ht="12.75" customHeight="1" x14ac:dyDescent="0.2">
      <c r="A30" s="27" t="s">
        <v>37</v>
      </c>
      <c r="B30" s="36">
        <f t="shared" si="0"/>
        <v>1488</v>
      </c>
      <c r="C30" s="36">
        <v>184</v>
      </c>
      <c r="D30" s="36">
        <v>162</v>
      </c>
      <c r="E30" s="36">
        <v>219</v>
      </c>
      <c r="F30" s="36">
        <v>205</v>
      </c>
      <c r="G30" s="36">
        <v>188</v>
      </c>
      <c r="H30" s="36">
        <v>141</v>
      </c>
      <c r="I30" s="36">
        <v>150</v>
      </c>
      <c r="J30" s="36">
        <v>125</v>
      </c>
      <c r="K30" s="36">
        <v>114</v>
      </c>
    </row>
    <row r="31" spans="1:11" ht="12.75" customHeight="1" x14ac:dyDescent="0.2">
      <c r="A31" s="27" t="s">
        <v>38</v>
      </c>
      <c r="B31" s="36">
        <f t="shared" si="0"/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f t="shared" si="0"/>
        <v>715</v>
      </c>
      <c r="C32" s="36">
        <v>88</v>
      </c>
      <c r="D32" s="36">
        <v>96</v>
      </c>
      <c r="E32" s="36">
        <v>96</v>
      </c>
      <c r="F32" s="36">
        <v>95</v>
      </c>
      <c r="G32" s="36">
        <v>91</v>
      </c>
      <c r="H32" s="36">
        <v>73</v>
      </c>
      <c r="I32" s="36">
        <v>68</v>
      </c>
      <c r="J32" s="36">
        <v>52</v>
      </c>
      <c r="K32" s="36">
        <v>56</v>
      </c>
    </row>
    <row r="33" spans="1:11" ht="12.75" customHeight="1" x14ac:dyDescent="0.2">
      <c r="A33" s="27" t="s">
        <v>40</v>
      </c>
      <c r="B33" s="36">
        <f t="shared" si="0"/>
        <v>736</v>
      </c>
      <c r="C33" s="36">
        <v>117</v>
      </c>
      <c r="D33" s="36">
        <v>64</v>
      </c>
      <c r="E33" s="36">
        <v>94</v>
      </c>
      <c r="F33" s="36">
        <v>104</v>
      </c>
      <c r="G33" s="36">
        <v>83</v>
      </c>
      <c r="H33" s="36">
        <v>91</v>
      </c>
      <c r="I33" s="36">
        <v>82</v>
      </c>
      <c r="J33" s="36">
        <v>64</v>
      </c>
      <c r="K33" s="36">
        <v>37</v>
      </c>
    </row>
    <row r="34" spans="1:11" ht="12.75" customHeight="1" x14ac:dyDescent="0.2">
      <c r="A34" s="1" t="s">
        <v>41</v>
      </c>
      <c r="B34" s="36">
        <f t="shared" ref="B34:K34" si="1">SUM(B16:B33)</f>
        <v>9716</v>
      </c>
      <c r="C34" s="36">
        <f t="shared" si="1"/>
        <v>1263</v>
      </c>
      <c r="D34" s="36">
        <f t="shared" si="1"/>
        <v>989</v>
      </c>
      <c r="E34" s="36">
        <f t="shared" si="1"/>
        <v>1311</v>
      </c>
      <c r="F34" s="36">
        <f t="shared" si="1"/>
        <v>1313</v>
      </c>
      <c r="G34" s="36">
        <f t="shared" si="1"/>
        <v>1182</v>
      </c>
      <c r="H34" s="36">
        <f t="shared" si="1"/>
        <v>1104</v>
      </c>
      <c r="I34" s="36">
        <f t="shared" si="1"/>
        <v>1042</v>
      </c>
      <c r="J34" s="36">
        <f t="shared" si="1"/>
        <v>812</v>
      </c>
      <c r="K34" s="36">
        <f t="shared" si="1"/>
        <v>700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6">
        <f t="shared" ref="B36:K36" si="2">B34+B14</f>
        <v>14325</v>
      </c>
      <c r="C36" s="6">
        <f t="shared" si="2"/>
        <v>1778</v>
      </c>
      <c r="D36" s="6">
        <f t="shared" si="2"/>
        <v>1392</v>
      </c>
      <c r="E36" s="6">
        <f t="shared" si="2"/>
        <v>1875</v>
      </c>
      <c r="F36" s="6">
        <f t="shared" si="2"/>
        <v>1900</v>
      </c>
      <c r="G36" s="6">
        <f t="shared" si="2"/>
        <v>1733</v>
      </c>
      <c r="H36" s="6">
        <f t="shared" si="2"/>
        <v>1625</v>
      </c>
      <c r="I36" s="6">
        <f t="shared" si="2"/>
        <v>1509</v>
      </c>
      <c r="J36" s="6">
        <f t="shared" si="2"/>
        <v>1332</v>
      </c>
      <c r="K36" s="6">
        <f t="shared" si="2"/>
        <v>1181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49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577</v>
      </c>
      <c r="C9" s="36">
        <v>55</v>
      </c>
      <c r="D9" s="36">
        <v>74</v>
      </c>
      <c r="E9" s="36">
        <v>70</v>
      </c>
      <c r="F9" s="36">
        <v>50</v>
      </c>
      <c r="G9" s="36">
        <v>66</v>
      </c>
      <c r="H9" s="36">
        <v>59</v>
      </c>
      <c r="I9" s="36">
        <v>61</v>
      </c>
      <c r="J9" s="36">
        <v>62</v>
      </c>
      <c r="K9" s="36">
        <v>80</v>
      </c>
    </row>
    <row r="10" spans="1:11" ht="12.75" customHeight="1" x14ac:dyDescent="0.2">
      <c r="A10" s="27" t="s">
        <v>18</v>
      </c>
      <c r="B10" s="36">
        <f>SUM(C10:K10)</f>
        <v>833</v>
      </c>
      <c r="C10" s="36">
        <v>91</v>
      </c>
      <c r="D10" s="36">
        <v>109</v>
      </c>
      <c r="E10" s="36">
        <v>125</v>
      </c>
      <c r="F10" s="36">
        <v>109</v>
      </c>
      <c r="G10" s="36">
        <v>95</v>
      </c>
      <c r="H10" s="36">
        <v>82</v>
      </c>
      <c r="I10" s="36">
        <v>86</v>
      </c>
      <c r="J10" s="36">
        <v>61</v>
      </c>
      <c r="K10" s="36">
        <v>75</v>
      </c>
    </row>
    <row r="11" spans="1:11" ht="12.75" customHeight="1" x14ac:dyDescent="0.2">
      <c r="A11" s="27" t="s">
        <v>19</v>
      </c>
      <c r="B11" s="36">
        <f>SUM(C11:K11)</f>
        <v>830</v>
      </c>
      <c r="C11" s="36">
        <v>76</v>
      </c>
      <c r="D11" s="36">
        <v>77</v>
      </c>
      <c r="E11" s="36">
        <v>99</v>
      </c>
      <c r="F11" s="36">
        <v>118</v>
      </c>
      <c r="G11" s="36">
        <v>80</v>
      </c>
      <c r="H11" s="36">
        <v>68</v>
      </c>
      <c r="I11" s="36">
        <v>67</v>
      </c>
      <c r="J11" s="36">
        <v>135</v>
      </c>
      <c r="K11" s="36">
        <v>110</v>
      </c>
    </row>
    <row r="12" spans="1:11" ht="12.75" customHeight="1" x14ac:dyDescent="0.2">
      <c r="A12" s="27" t="s">
        <v>20</v>
      </c>
      <c r="B12" s="36">
        <f>SUM(C12:K12)</f>
        <v>902</v>
      </c>
      <c r="C12" s="36">
        <v>92</v>
      </c>
      <c r="D12" s="36">
        <v>104</v>
      </c>
      <c r="E12" s="36">
        <v>105</v>
      </c>
      <c r="F12" s="36">
        <v>115</v>
      </c>
      <c r="G12" s="36">
        <v>104</v>
      </c>
      <c r="H12" s="36">
        <v>114</v>
      </c>
      <c r="I12" s="36">
        <v>80</v>
      </c>
      <c r="J12" s="36">
        <v>85</v>
      </c>
      <c r="K12" s="36">
        <v>103</v>
      </c>
    </row>
    <row r="13" spans="1:11" ht="12.75" customHeight="1" x14ac:dyDescent="0.2">
      <c r="A13" s="27" t="s">
        <v>21</v>
      </c>
      <c r="B13" s="36">
        <f>SUM(C13:K13)</f>
        <v>1435</v>
      </c>
      <c r="C13" s="36">
        <v>175</v>
      </c>
      <c r="D13" s="36">
        <v>180</v>
      </c>
      <c r="E13" s="36">
        <v>168</v>
      </c>
      <c r="F13" s="36">
        <v>182</v>
      </c>
      <c r="G13" s="36">
        <v>172</v>
      </c>
      <c r="H13" s="36">
        <v>148</v>
      </c>
      <c r="I13" s="36">
        <v>123</v>
      </c>
      <c r="J13" s="36">
        <v>144</v>
      </c>
      <c r="K13" s="36">
        <v>143</v>
      </c>
    </row>
    <row r="14" spans="1:11" ht="12.75" customHeight="1" x14ac:dyDescent="0.2">
      <c r="A14" s="1" t="s">
        <v>22</v>
      </c>
      <c r="B14" s="36">
        <f t="shared" ref="B14:K14" si="0">SUM(B9:B13)</f>
        <v>4577</v>
      </c>
      <c r="C14" s="36">
        <f t="shared" si="0"/>
        <v>489</v>
      </c>
      <c r="D14" s="36">
        <f t="shared" si="0"/>
        <v>544</v>
      </c>
      <c r="E14" s="36">
        <f t="shared" si="0"/>
        <v>567</v>
      </c>
      <c r="F14" s="36">
        <f t="shared" si="0"/>
        <v>574</v>
      </c>
      <c r="G14" s="36">
        <f t="shared" si="0"/>
        <v>517</v>
      </c>
      <c r="H14" s="36">
        <f t="shared" si="0"/>
        <v>471</v>
      </c>
      <c r="I14" s="36">
        <f t="shared" si="0"/>
        <v>417</v>
      </c>
      <c r="J14" s="36">
        <f t="shared" si="0"/>
        <v>487</v>
      </c>
      <c r="K14" s="36">
        <f t="shared" si="0"/>
        <v>511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 t="shared" ref="B16:B33" si="1">SUM(C16:K16)</f>
        <v>1426</v>
      </c>
      <c r="C16" s="36">
        <v>195</v>
      </c>
      <c r="D16" s="36">
        <v>189</v>
      </c>
      <c r="E16" s="36">
        <v>189</v>
      </c>
      <c r="F16" s="36">
        <v>168</v>
      </c>
      <c r="G16" s="36">
        <v>172</v>
      </c>
      <c r="H16" s="36">
        <v>145</v>
      </c>
      <c r="I16" s="36">
        <v>143</v>
      </c>
      <c r="J16" s="36">
        <v>115</v>
      </c>
      <c r="K16" s="36">
        <v>110</v>
      </c>
    </row>
    <row r="17" spans="1:11" ht="12.75" customHeight="1" x14ac:dyDescent="0.2">
      <c r="A17" s="27" t="s">
        <v>24</v>
      </c>
      <c r="B17" s="36">
        <f t="shared" si="1"/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f t="shared" si="1"/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f t="shared" si="1"/>
        <v>599</v>
      </c>
      <c r="C19" s="36">
        <v>88</v>
      </c>
      <c r="D19" s="36">
        <v>80</v>
      </c>
      <c r="E19" s="36">
        <v>89</v>
      </c>
      <c r="F19" s="36">
        <v>93</v>
      </c>
      <c r="G19" s="36">
        <v>73</v>
      </c>
      <c r="H19" s="36">
        <v>68</v>
      </c>
      <c r="I19" s="36">
        <v>34</v>
      </c>
      <c r="J19" s="36">
        <v>30</v>
      </c>
      <c r="K19" s="36">
        <v>44</v>
      </c>
    </row>
    <row r="20" spans="1:11" ht="12.75" customHeight="1" x14ac:dyDescent="0.2">
      <c r="A20" s="27" t="s">
        <v>27</v>
      </c>
      <c r="B20" s="36">
        <f t="shared" si="1"/>
        <v>1085</v>
      </c>
      <c r="C20" s="36">
        <v>111</v>
      </c>
      <c r="D20" s="36">
        <v>141</v>
      </c>
      <c r="E20" s="36">
        <v>138</v>
      </c>
      <c r="F20" s="36">
        <v>135</v>
      </c>
      <c r="G20" s="36">
        <v>142</v>
      </c>
      <c r="H20" s="36">
        <v>119</v>
      </c>
      <c r="I20" s="36">
        <v>108</v>
      </c>
      <c r="J20" s="36">
        <v>89</v>
      </c>
      <c r="K20" s="36">
        <v>102</v>
      </c>
    </row>
    <row r="21" spans="1:11" ht="12.75" customHeight="1" x14ac:dyDescent="0.2">
      <c r="A21" s="27" t="s">
        <v>28</v>
      </c>
      <c r="B21" s="36">
        <f t="shared" si="1"/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f t="shared" si="1"/>
        <v>685</v>
      </c>
      <c r="C22" s="36">
        <v>68</v>
      </c>
      <c r="D22" s="36">
        <v>101</v>
      </c>
      <c r="E22" s="36">
        <v>91</v>
      </c>
      <c r="F22" s="36">
        <v>84</v>
      </c>
      <c r="G22" s="36">
        <v>81</v>
      </c>
      <c r="H22" s="36">
        <v>84</v>
      </c>
      <c r="I22" s="36">
        <v>67</v>
      </c>
      <c r="J22" s="36">
        <v>44</v>
      </c>
      <c r="K22" s="36">
        <v>65</v>
      </c>
    </row>
    <row r="23" spans="1:11" ht="12.75" customHeight="1" x14ac:dyDescent="0.2">
      <c r="A23" s="27" t="s">
        <v>30</v>
      </c>
      <c r="B23" s="36">
        <f t="shared" si="1"/>
        <v>841</v>
      </c>
      <c r="C23" s="36">
        <f>59+34</f>
        <v>93</v>
      </c>
      <c r="D23" s="36">
        <f>83+32</f>
        <v>115</v>
      </c>
      <c r="E23" s="36">
        <f>56+60</f>
        <v>116</v>
      </c>
      <c r="F23" s="36">
        <f>69+43</f>
        <v>112</v>
      </c>
      <c r="G23" s="36">
        <f>45+50</f>
        <v>95</v>
      </c>
      <c r="H23" s="36">
        <f>43+39</f>
        <v>82</v>
      </c>
      <c r="I23" s="36">
        <f>43+37</f>
        <v>80</v>
      </c>
      <c r="J23" s="36">
        <f>38+41</f>
        <v>79</v>
      </c>
      <c r="K23" s="36">
        <f>31+38</f>
        <v>69</v>
      </c>
    </row>
    <row r="24" spans="1:11" ht="12.75" customHeight="1" x14ac:dyDescent="0.2">
      <c r="A24" s="27" t="s">
        <v>31</v>
      </c>
      <c r="B24" s="36">
        <f t="shared" si="1"/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f t="shared" si="1"/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f t="shared" si="1"/>
        <v>472</v>
      </c>
      <c r="C26" s="36">
        <v>51</v>
      </c>
      <c r="D26" s="36">
        <v>59</v>
      </c>
      <c r="E26" s="36">
        <v>45</v>
      </c>
      <c r="F26" s="36">
        <v>56</v>
      </c>
      <c r="G26" s="36">
        <v>57</v>
      </c>
      <c r="H26" s="36">
        <v>50</v>
      </c>
      <c r="I26" s="36">
        <v>48</v>
      </c>
      <c r="J26" s="36">
        <v>42</v>
      </c>
      <c r="K26" s="36">
        <v>64</v>
      </c>
    </row>
    <row r="27" spans="1:11" ht="12.75" customHeight="1" x14ac:dyDescent="0.2">
      <c r="A27" s="27" t="s">
        <v>34</v>
      </c>
      <c r="B27" s="36">
        <f t="shared" si="1"/>
        <v>823</v>
      </c>
      <c r="C27" s="36">
        <v>90</v>
      </c>
      <c r="D27" s="36">
        <v>109</v>
      </c>
      <c r="E27" s="36">
        <v>95</v>
      </c>
      <c r="F27" s="36">
        <v>120</v>
      </c>
      <c r="G27" s="36">
        <v>112</v>
      </c>
      <c r="H27" s="36">
        <v>95</v>
      </c>
      <c r="I27" s="36">
        <v>82</v>
      </c>
      <c r="J27" s="36">
        <v>55</v>
      </c>
      <c r="K27" s="36">
        <v>65</v>
      </c>
    </row>
    <row r="28" spans="1:11" ht="12.75" customHeight="1" x14ac:dyDescent="0.2">
      <c r="A28" s="27" t="s">
        <v>35</v>
      </c>
      <c r="B28" s="36">
        <f t="shared" si="1"/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f t="shared" si="1"/>
        <v>723</v>
      </c>
      <c r="C29" s="36">
        <v>89</v>
      </c>
      <c r="D29" s="36">
        <v>104</v>
      </c>
      <c r="E29" s="36">
        <v>78</v>
      </c>
      <c r="F29" s="36">
        <v>90</v>
      </c>
      <c r="G29" s="36">
        <v>84</v>
      </c>
      <c r="H29" s="36">
        <v>80</v>
      </c>
      <c r="I29" s="36">
        <v>70</v>
      </c>
      <c r="J29" s="36">
        <v>63</v>
      </c>
      <c r="K29" s="36">
        <v>65</v>
      </c>
    </row>
    <row r="30" spans="1:11" ht="12.75" customHeight="1" x14ac:dyDescent="0.2">
      <c r="A30" s="27" t="s">
        <v>37</v>
      </c>
      <c r="B30" s="36">
        <f t="shared" si="1"/>
        <v>1473</v>
      </c>
      <c r="C30" s="36">
        <v>189</v>
      </c>
      <c r="D30" s="36">
        <v>215</v>
      </c>
      <c r="E30" s="36">
        <v>211</v>
      </c>
      <c r="F30" s="36">
        <v>168</v>
      </c>
      <c r="G30" s="36">
        <v>145</v>
      </c>
      <c r="H30" s="36">
        <v>168</v>
      </c>
      <c r="I30" s="36">
        <v>135</v>
      </c>
      <c r="J30" s="36">
        <v>118</v>
      </c>
      <c r="K30" s="36">
        <v>124</v>
      </c>
    </row>
    <row r="31" spans="1:11" ht="12.75" customHeight="1" x14ac:dyDescent="0.2">
      <c r="A31" s="27" t="s">
        <v>38</v>
      </c>
      <c r="B31" s="36">
        <f t="shared" si="1"/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f t="shared" si="1"/>
        <v>714</v>
      </c>
      <c r="C32" s="36">
        <v>94</v>
      </c>
      <c r="D32" s="36">
        <v>92</v>
      </c>
      <c r="E32" s="36">
        <v>97</v>
      </c>
      <c r="F32" s="36">
        <v>93</v>
      </c>
      <c r="G32" s="36">
        <v>85</v>
      </c>
      <c r="H32" s="36">
        <v>75</v>
      </c>
      <c r="I32" s="36">
        <v>52</v>
      </c>
      <c r="J32" s="36">
        <v>57</v>
      </c>
      <c r="K32" s="36">
        <v>69</v>
      </c>
    </row>
    <row r="33" spans="1:11" ht="12.75" customHeight="1" x14ac:dyDescent="0.2">
      <c r="A33" s="27" t="s">
        <v>40</v>
      </c>
      <c r="B33" s="36">
        <f t="shared" si="1"/>
        <v>693</v>
      </c>
      <c r="C33" s="36">
        <v>86</v>
      </c>
      <c r="D33" s="36">
        <v>87</v>
      </c>
      <c r="E33" s="36">
        <v>115</v>
      </c>
      <c r="F33" s="36">
        <v>86</v>
      </c>
      <c r="G33" s="36">
        <v>89</v>
      </c>
      <c r="H33" s="36">
        <v>71</v>
      </c>
      <c r="I33" s="36">
        <v>65</v>
      </c>
      <c r="J33" s="36">
        <v>43</v>
      </c>
      <c r="K33" s="36">
        <v>51</v>
      </c>
    </row>
    <row r="34" spans="1:11" ht="12.75" customHeight="1" x14ac:dyDescent="0.2">
      <c r="A34" s="1" t="s">
        <v>41</v>
      </c>
      <c r="B34" s="36">
        <f t="shared" ref="B34:K34" si="2">SUM(B16:B33)</f>
        <v>9534</v>
      </c>
      <c r="C34" s="36">
        <f t="shared" si="2"/>
        <v>1154</v>
      </c>
      <c r="D34" s="36">
        <f t="shared" si="2"/>
        <v>1292</v>
      </c>
      <c r="E34" s="36">
        <f t="shared" si="2"/>
        <v>1264</v>
      </c>
      <c r="F34" s="36">
        <f t="shared" si="2"/>
        <v>1205</v>
      </c>
      <c r="G34" s="36">
        <f t="shared" si="2"/>
        <v>1135</v>
      </c>
      <c r="H34" s="36">
        <f t="shared" si="2"/>
        <v>1037</v>
      </c>
      <c r="I34" s="36">
        <f t="shared" si="2"/>
        <v>884</v>
      </c>
      <c r="J34" s="36">
        <f t="shared" si="2"/>
        <v>735</v>
      </c>
      <c r="K34" s="36">
        <f t="shared" si="2"/>
        <v>828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6">
        <f t="shared" ref="B36:K36" si="3">B34+B14</f>
        <v>14111</v>
      </c>
      <c r="C36" s="6">
        <f t="shared" si="3"/>
        <v>1643</v>
      </c>
      <c r="D36" s="6">
        <f t="shared" si="3"/>
        <v>1836</v>
      </c>
      <c r="E36" s="6">
        <f t="shared" si="3"/>
        <v>1831</v>
      </c>
      <c r="F36" s="6">
        <f t="shared" si="3"/>
        <v>1779</v>
      </c>
      <c r="G36" s="6">
        <f t="shared" si="3"/>
        <v>1652</v>
      </c>
      <c r="H36" s="6">
        <f t="shared" si="3"/>
        <v>1508</v>
      </c>
      <c r="I36" s="6">
        <f t="shared" si="3"/>
        <v>1301</v>
      </c>
      <c r="J36" s="6">
        <f t="shared" si="3"/>
        <v>1222</v>
      </c>
      <c r="K36" s="6">
        <f t="shared" si="3"/>
        <v>1339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48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588</v>
      </c>
      <c r="C9" s="36">
        <v>76</v>
      </c>
      <c r="D9" s="36">
        <v>69</v>
      </c>
      <c r="E9" s="36">
        <v>50</v>
      </c>
      <c r="F9" s="36">
        <v>62</v>
      </c>
      <c r="G9" s="36">
        <v>53</v>
      </c>
      <c r="H9" s="36">
        <v>55</v>
      </c>
      <c r="I9" s="36">
        <v>73</v>
      </c>
      <c r="J9" s="36">
        <v>81</v>
      </c>
      <c r="K9" s="36">
        <v>69</v>
      </c>
    </row>
    <row r="10" spans="1:11" ht="12.75" customHeight="1" x14ac:dyDescent="0.2">
      <c r="A10" s="27" t="s">
        <v>18</v>
      </c>
      <c r="B10" s="36">
        <f>SUM(C10:K10)</f>
        <v>839</v>
      </c>
      <c r="C10" s="36">
        <v>114</v>
      </c>
      <c r="D10" s="36">
        <v>120</v>
      </c>
      <c r="E10" s="36">
        <v>112</v>
      </c>
      <c r="F10" s="36">
        <v>97</v>
      </c>
      <c r="G10" s="36">
        <v>88</v>
      </c>
      <c r="H10" s="36">
        <v>89</v>
      </c>
      <c r="I10" s="36">
        <v>57</v>
      </c>
      <c r="J10" s="36">
        <v>74</v>
      </c>
      <c r="K10" s="36">
        <v>88</v>
      </c>
    </row>
    <row r="11" spans="1:11" ht="12.75" customHeight="1" x14ac:dyDescent="0.2">
      <c r="A11" s="27" t="s">
        <v>19</v>
      </c>
      <c r="B11" s="36">
        <f>SUM(C11:K11)</f>
        <v>833</v>
      </c>
      <c r="C11" s="36">
        <v>77</v>
      </c>
      <c r="D11" s="36">
        <v>90</v>
      </c>
      <c r="E11" s="36">
        <v>108</v>
      </c>
      <c r="F11" s="36">
        <v>96</v>
      </c>
      <c r="G11" s="36">
        <v>71</v>
      </c>
      <c r="H11" s="36">
        <v>67</v>
      </c>
      <c r="I11" s="36">
        <v>68</v>
      </c>
      <c r="J11" s="36">
        <v>131</v>
      </c>
      <c r="K11" s="36">
        <v>125</v>
      </c>
    </row>
    <row r="12" spans="1:11" ht="12.75" customHeight="1" x14ac:dyDescent="0.2">
      <c r="A12" s="27" t="s">
        <v>20</v>
      </c>
      <c r="B12" s="36">
        <f>SUM(C12:K12)</f>
        <v>867</v>
      </c>
      <c r="C12" s="36">
        <v>102</v>
      </c>
      <c r="D12" s="36">
        <v>99</v>
      </c>
      <c r="E12" s="36">
        <v>113</v>
      </c>
      <c r="F12" s="36">
        <v>98</v>
      </c>
      <c r="G12" s="36">
        <v>106</v>
      </c>
      <c r="H12" s="36">
        <v>101</v>
      </c>
      <c r="I12" s="36">
        <v>54</v>
      </c>
      <c r="J12" s="36">
        <v>102</v>
      </c>
      <c r="K12" s="36">
        <v>92</v>
      </c>
    </row>
    <row r="13" spans="1:11" ht="12.75" customHeight="1" x14ac:dyDescent="0.2">
      <c r="A13" s="27" t="s">
        <v>21</v>
      </c>
      <c r="B13" s="36">
        <f>SUM(C13:K13)</f>
        <v>1392</v>
      </c>
      <c r="C13" s="36">
        <v>181</v>
      </c>
      <c r="D13" s="36">
        <v>165</v>
      </c>
      <c r="E13" s="36">
        <v>173</v>
      </c>
      <c r="F13" s="36">
        <v>183</v>
      </c>
      <c r="G13" s="36">
        <v>157</v>
      </c>
      <c r="H13" s="36">
        <v>128</v>
      </c>
      <c r="I13" s="36">
        <v>146</v>
      </c>
      <c r="J13" s="36">
        <v>144</v>
      </c>
      <c r="K13" s="36">
        <v>115</v>
      </c>
    </row>
    <row r="14" spans="1:11" ht="12.75" customHeight="1" x14ac:dyDescent="0.2">
      <c r="A14" s="1" t="s">
        <v>22</v>
      </c>
      <c r="B14" s="36">
        <f t="shared" ref="B14:K14" si="0">SUM(B9:B13)</f>
        <v>4519</v>
      </c>
      <c r="C14" s="36">
        <f t="shared" si="0"/>
        <v>550</v>
      </c>
      <c r="D14" s="36">
        <f t="shared" si="0"/>
        <v>543</v>
      </c>
      <c r="E14" s="36">
        <f t="shared" si="0"/>
        <v>556</v>
      </c>
      <c r="F14" s="36">
        <f t="shared" si="0"/>
        <v>536</v>
      </c>
      <c r="G14" s="36">
        <f t="shared" si="0"/>
        <v>475</v>
      </c>
      <c r="H14" s="36">
        <f t="shared" si="0"/>
        <v>440</v>
      </c>
      <c r="I14" s="36">
        <f t="shared" si="0"/>
        <v>398</v>
      </c>
      <c r="J14" s="36">
        <f t="shared" si="0"/>
        <v>532</v>
      </c>
      <c r="K14" s="36">
        <f t="shared" si="0"/>
        <v>489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 t="shared" ref="B16:B33" si="1">SUM(C16:K16)</f>
        <v>1413</v>
      </c>
      <c r="C16" s="36">
        <v>190</v>
      </c>
      <c r="D16" s="36">
        <v>192</v>
      </c>
      <c r="E16" s="36">
        <v>171</v>
      </c>
      <c r="F16" s="36">
        <v>204</v>
      </c>
      <c r="G16" s="36">
        <v>147</v>
      </c>
      <c r="H16" s="36">
        <v>147</v>
      </c>
      <c r="I16" s="36">
        <v>128</v>
      </c>
      <c r="J16" s="36">
        <v>106</v>
      </c>
      <c r="K16" s="36">
        <v>128</v>
      </c>
    </row>
    <row r="17" spans="1:11" ht="12.75" customHeight="1" x14ac:dyDescent="0.2">
      <c r="A17" s="27" t="s">
        <v>24</v>
      </c>
      <c r="B17" s="36">
        <f t="shared" si="1"/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f t="shared" si="1"/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f t="shared" si="1"/>
        <v>564</v>
      </c>
      <c r="C19" s="36">
        <v>76</v>
      </c>
      <c r="D19" s="36">
        <v>90</v>
      </c>
      <c r="E19" s="36">
        <v>96</v>
      </c>
      <c r="F19" s="36">
        <v>67</v>
      </c>
      <c r="G19" s="36">
        <v>76</v>
      </c>
      <c r="H19" s="36">
        <v>43</v>
      </c>
      <c r="I19" s="36">
        <v>35</v>
      </c>
      <c r="J19" s="36">
        <v>43</v>
      </c>
      <c r="K19" s="36">
        <v>38</v>
      </c>
    </row>
    <row r="20" spans="1:11" ht="12.75" customHeight="1" x14ac:dyDescent="0.2">
      <c r="A20" s="27" t="s">
        <v>27</v>
      </c>
      <c r="B20" s="36">
        <f t="shared" si="1"/>
        <v>1062</v>
      </c>
      <c r="C20" s="36">
        <v>142</v>
      </c>
      <c r="D20" s="36">
        <v>141</v>
      </c>
      <c r="E20" s="36">
        <v>131</v>
      </c>
      <c r="F20" s="36">
        <v>140</v>
      </c>
      <c r="G20" s="36">
        <v>125</v>
      </c>
      <c r="H20" s="36">
        <v>105</v>
      </c>
      <c r="I20" s="36">
        <v>100</v>
      </c>
      <c r="J20" s="36">
        <v>95</v>
      </c>
      <c r="K20" s="36">
        <v>83</v>
      </c>
    </row>
    <row r="21" spans="1:11" ht="12.75" customHeight="1" x14ac:dyDescent="0.2">
      <c r="A21" s="27" t="s">
        <v>28</v>
      </c>
      <c r="B21" s="36">
        <f t="shared" si="1"/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f t="shared" si="1"/>
        <v>730</v>
      </c>
      <c r="C22" s="36">
        <v>105</v>
      </c>
      <c r="D22" s="36">
        <v>93</v>
      </c>
      <c r="E22" s="36">
        <v>92</v>
      </c>
      <c r="F22" s="36">
        <v>79</v>
      </c>
      <c r="G22" s="36">
        <v>88</v>
      </c>
      <c r="H22" s="36">
        <v>87</v>
      </c>
      <c r="I22" s="36">
        <v>50</v>
      </c>
      <c r="J22" s="36">
        <v>64</v>
      </c>
      <c r="K22" s="36">
        <v>72</v>
      </c>
    </row>
    <row r="23" spans="1:11" ht="12.75" customHeight="1" x14ac:dyDescent="0.2">
      <c r="A23" s="27" t="s">
        <v>30</v>
      </c>
      <c r="B23" s="36">
        <f t="shared" si="1"/>
        <v>876</v>
      </c>
      <c r="C23" s="36">
        <f>77+33</f>
        <v>110</v>
      </c>
      <c r="D23" s="36">
        <f>57+63</f>
        <v>120</v>
      </c>
      <c r="E23" s="36">
        <f>70+42</f>
        <v>112</v>
      </c>
      <c r="F23" s="36">
        <f>57+56</f>
        <v>113</v>
      </c>
      <c r="G23" s="36">
        <f>48+36</f>
        <v>84</v>
      </c>
      <c r="H23" s="36">
        <f>45+47</f>
        <v>92</v>
      </c>
      <c r="I23" s="36">
        <f>44+42</f>
        <v>86</v>
      </c>
      <c r="J23" s="36">
        <f>33+39</f>
        <v>72</v>
      </c>
      <c r="K23" s="36">
        <f>55+32</f>
        <v>87</v>
      </c>
    </row>
    <row r="24" spans="1:11" ht="12.75" customHeight="1" x14ac:dyDescent="0.2">
      <c r="A24" s="27" t="s">
        <v>31</v>
      </c>
      <c r="B24" s="36">
        <f t="shared" si="1"/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f t="shared" si="1"/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f t="shared" si="1"/>
        <v>469</v>
      </c>
      <c r="C26" s="36">
        <v>55</v>
      </c>
      <c r="D26" s="36">
        <v>48</v>
      </c>
      <c r="E26" s="36">
        <v>50</v>
      </c>
      <c r="F26" s="36">
        <v>62</v>
      </c>
      <c r="G26" s="36">
        <v>43</v>
      </c>
      <c r="H26" s="36">
        <v>49</v>
      </c>
      <c r="I26" s="36">
        <v>47</v>
      </c>
      <c r="J26" s="36">
        <v>60</v>
      </c>
      <c r="K26" s="36">
        <v>55</v>
      </c>
    </row>
    <row r="27" spans="1:11" ht="12.75" customHeight="1" x14ac:dyDescent="0.2">
      <c r="A27" s="27" t="s">
        <v>34</v>
      </c>
      <c r="B27" s="36">
        <f t="shared" si="1"/>
        <v>843</v>
      </c>
      <c r="C27" s="36">
        <v>113</v>
      </c>
      <c r="D27" s="36">
        <v>98</v>
      </c>
      <c r="E27" s="36">
        <v>117</v>
      </c>
      <c r="F27" s="36">
        <v>117</v>
      </c>
      <c r="G27" s="36">
        <v>103</v>
      </c>
      <c r="H27" s="36">
        <v>81</v>
      </c>
      <c r="I27" s="36">
        <v>65</v>
      </c>
      <c r="J27" s="36">
        <v>67</v>
      </c>
      <c r="K27" s="36">
        <v>82</v>
      </c>
    </row>
    <row r="28" spans="1:11" ht="12.75" customHeight="1" x14ac:dyDescent="0.2">
      <c r="A28" s="27" t="s">
        <v>35</v>
      </c>
      <c r="B28" s="36">
        <f t="shared" si="1"/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f t="shared" si="1"/>
        <v>721</v>
      </c>
      <c r="C29" s="36">
        <v>106</v>
      </c>
      <c r="D29" s="36">
        <v>84</v>
      </c>
      <c r="E29" s="36">
        <v>97</v>
      </c>
      <c r="F29" s="36">
        <v>86</v>
      </c>
      <c r="G29" s="36">
        <v>82</v>
      </c>
      <c r="H29" s="36">
        <v>76</v>
      </c>
      <c r="I29" s="36">
        <v>71</v>
      </c>
      <c r="J29" s="36">
        <v>64</v>
      </c>
      <c r="K29" s="36">
        <v>55</v>
      </c>
    </row>
    <row r="30" spans="1:11" ht="12.75" customHeight="1" x14ac:dyDescent="0.2">
      <c r="A30" s="27" t="s">
        <v>37</v>
      </c>
      <c r="B30" s="36">
        <f t="shared" si="1"/>
        <v>1505</v>
      </c>
      <c r="C30" s="36">
        <v>212</v>
      </c>
      <c r="D30" s="36">
        <v>229</v>
      </c>
      <c r="E30" s="36">
        <v>170</v>
      </c>
      <c r="F30" s="36">
        <v>162</v>
      </c>
      <c r="G30" s="36">
        <v>167</v>
      </c>
      <c r="H30" s="36">
        <v>166</v>
      </c>
      <c r="I30" s="36">
        <v>135</v>
      </c>
      <c r="J30" s="36">
        <v>126</v>
      </c>
      <c r="K30" s="36">
        <v>138</v>
      </c>
    </row>
    <row r="31" spans="1:11" ht="12.75" customHeight="1" x14ac:dyDescent="0.2">
      <c r="A31" s="27" t="s">
        <v>38</v>
      </c>
      <c r="B31" s="36">
        <f t="shared" si="1"/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f t="shared" si="1"/>
        <v>682</v>
      </c>
      <c r="C32" s="36">
        <v>90</v>
      </c>
      <c r="D32" s="36">
        <v>93</v>
      </c>
      <c r="E32" s="36">
        <v>92</v>
      </c>
      <c r="F32" s="36">
        <v>89</v>
      </c>
      <c r="G32" s="36">
        <v>80</v>
      </c>
      <c r="H32" s="36">
        <v>65</v>
      </c>
      <c r="I32" s="36">
        <v>62</v>
      </c>
      <c r="J32" s="36">
        <v>71</v>
      </c>
      <c r="K32" s="36">
        <v>40</v>
      </c>
    </row>
    <row r="33" spans="1:11" ht="12.75" customHeight="1" x14ac:dyDescent="0.2">
      <c r="A33" s="27" t="s">
        <v>40</v>
      </c>
      <c r="B33" s="36">
        <f t="shared" si="1"/>
        <v>652</v>
      </c>
      <c r="C33" s="36">
        <v>90</v>
      </c>
      <c r="D33" s="36">
        <v>113</v>
      </c>
      <c r="E33" s="36">
        <v>80</v>
      </c>
      <c r="F33" s="36">
        <v>98</v>
      </c>
      <c r="G33" s="36">
        <v>71</v>
      </c>
      <c r="H33" s="36">
        <v>70</v>
      </c>
      <c r="I33" s="36">
        <v>47</v>
      </c>
      <c r="J33" s="36">
        <v>53</v>
      </c>
      <c r="K33" s="36">
        <v>30</v>
      </c>
    </row>
    <row r="34" spans="1:11" ht="12.75" customHeight="1" x14ac:dyDescent="0.2">
      <c r="A34" s="1" t="s">
        <v>41</v>
      </c>
      <c r="B34" s="36">
        <f t="shared" ref="B34:K34" si="2">SUM(B16:B33)</f>
        <v>9517</v>
      </c>
      <c r="C34" s="36">
        <f t="shared" si="2"/>
        <v>1289</v>
      </c>
      <c r="D34" s="36">
        <f t="shared" si="2"/>
        <v>1301</v>
      </c>
      <c r="E34" s="36">
        <f t="shared" si="2"/>
        <v>1208</v>
      </c>
      <c r="F34" s="36">
        <f t="shared" si="2"/>
        <v>1217</v>
      </c>
      <c r="G34" s="36">
        <f t="shared" si="2"/>
        <v>1066</v>
      </c>
      <c r="H34" s="36">
        <f t="shared" si="2"/>
        <v>981</v>
      </c>
      <c r="I34" s="36">
        <f t="shared" si="2"/>
        <v>826</v>
      </c>
      <c r="J34" s="36">
        <f t="shared" si="2"/>
        <v>821</v>
      </c>
      <c r="K34" s="36">
        <f t="shared" si="2"/>
        <v>808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6">
        <f t="shared" ref="B36:K36" si="3">B34+B14</f>
        <v>14036</v>
      </c>
      <c r="C36" s="6">
        <f t="shared" si="3"/>
        <v>1839</v>
      </c>
      <c r="D36" s="6">
        <f t="shared" si="3"/>
        <v>1844</v>
      </c>
      <c r="E36" s="6">
        <f t="shared" si="3"/>
        <v>1764</v>
      </c>
      <c r="F36" s="6">
        <f t="shared" si="3"/>
        <v>1753</v>
      </c>
      <c r="G36" s="6">
        <f t="shared" si="3"/>
        <v>1541</v>
      </c>
      <c r="H36" s="6">
        <f t="shared" si="3"/>
        <v>1421</v>
      </c>
      <c r="I36" s="6">
        <f t="shared" si="3"/>
        <v>1224</v>
      </c>
      <c r="J36" s="6">
        <f t="shared" si="3"/>
        <v>1353</v>
      </c>
      <c r="K36" s="6">
        <f t="shared" si="3"/>
        <v>1297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285156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46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566</v>
      </c>
      <c r="C9" s="36">
        <v>63</v>
      </c>
      <c r="D9" s="36">
        <v>48</v>
      </c>
      <c r="E9" s="36">
        <v>56</v>
      </c>
      <c r="F9" s="36">
        <v>50</v>
      </c>
      <c r="G9" s="36">
        <v>53</v>
      </c>
      <c r="H9" s="36">
        <v>60</v>
      </c>
      <c r="I9" s="36">
        <v>93</v>
      </c>
      <c r="J9" s="36">
        <v>74</v>
      </c>
      <c r="K9" s="36">
        <v>69</v>
      </c>
    </row>
    <row r="10" spans="1:11" ht="12.75" customHeight="1" x14ac:dyDescent="0.2">
      <c r="A10" s="27" t="s">
        <v>18</v>
      </c>
      <c r="B10" s="36">
        <f>SUM(C10:K10)</f>
        <v>819</v>
      </c>
      <c r="C10" s="36">
        <v>121</v>
      </c>
      <c r="D10" s="36">
        <v>108</v>
      </c>
      <c r="E10" s="36">
        <v>96</v>
      </c>
      <c r="F10" s="36">
        <v>93</v>
      </c>
      <c r="G10" s="36">
        <v>90</v>
      </c>
      <c r="H10" s="36">
        <v>72</v>
      </c>
      <c r="I10" s="36">
        <v>73</v>
      </c>
      <c r="J10" s="36">
        <v>85</v>
      </c>
      <c r="K10" s="36">
        <v>81</v>
      </c>
    </row>
    <row r="11" spans="1:11" ht="12.75" customHeight="1" x14ac:dyDescent="0.2">
      <c r="A11" s="27" t="s">
        <v>19</v>
      </c>
      <c r="B11" s="36">
        <f>SUM(C11:K11)</f>
        <v>843</v>
      </c>
      <c r="C11" s="36">
        <v>86</v>
      </c>
      <c r="D11" s="36">
        <v>100</v>
      </c>
      <c r="E11" s="36">
        <v>97</v>
      </c>
      <c r="F11" s="36">
        <v>73</v>
      </c>
      <c r="G11" s="36">
        <v>72</v>
      </c>
      <c r="H11" s="36">
        <v>85</v>
      </c>
      <c r="I11" s="36">
        <v>68</v>
      </c>
      <c r="J11" s="36">
        <v>140</v>
      </c>
      <c r="K11" s="36">
        <v>122</v>
      </c>
    </row>
    <row r="12" spans="1:11" ht="12.75" customHeight="1" x14ac:dyDescent="0.2">
      <c r="A12" s="27" t="s">
        <v>20</v>
      </c>
      <c r="B12" s="36">
        <f>SUM(C12:K12)</f>
        <v>832</v>
      </c>
      <c r="C12" s="36">
        <v>87</v>
      </c>
      <c r="D12" s="36">
        <v>114</v>
      </c>
      <c r="E12" s="36">
        <v>94</v>
      </c>
      <c r="F12" s="36">
        <v>108</v>
      </c>
      <c r="G12" s="36">
        <v>96</v>
      </c>
      <c r="H12" s="36">
        <v>77</v>
      </c>
      <c r="I12" s="36">
        <v>79</v>
      </c>
      <c r="J12" s="36">
        <v>99</v>
      </c>
      <c r="K12" s="36">
        <v>78</v>
      </c>
    </row>
    <row r="13" spans="1:11" ht="12.75" customHeight="1" x14ac:dyDescent="0.2">
      <c r="A13" s="27" t="s">
        <v>21</v>
      </c>
      <c r="B13" s="36">
        <f>SUM(C13:K13)</f>
        <v>1344</v>
      </c>
      <c r="C13" s="36">
        <v>172</v>
      </c>
      <c r="D13" s="36">
        <v>169</v>
      </c>
      <c r="E13" s="36">
        <v>181</v>
      </c>
      <c r="F13" s="36">
        <v>162</v>
      </c>
      <c r="G13" s="36">
        <v>121</v>
      </c>
      <c r="H13" s="36">
        <v>154</v>
      </c>
      <c r="I13" s="36">
        <v>139</v>
      </c>
      <c r="J13" s="36">
        <v>116</v>
      </c>
      <c r="K13" s="36">
        <v>130</v>
      </c>
    </row>
    <row r="14" spans="1:11" ht="12.75" customHeight="1" x14ac:dyDescent="0.2">
      <c r="A14" s="1" t="s">
        <v>22</v>
      </c>
      <c r="B14" s="36">
        <f t="shared" ref="B14:K14" si="0">SUM(B9:B13)</f>
        <v>4404</v>
      </c>
      <c r="C14" s="36">
        <f t="shared" si="0"/>
        <v>529</v>
      </c>
      <c r="D14" s="36">
        <f t="shared" si="0"/>
        <v>539</v>
      </c>
      <c r="E14" s="36">
        <f t="shared" si="0"/>
        <v>524</v>
      </c>
      <c r="F14" s="36">
        <f t="shared" si="0"/>
        <v>486</v>
      </c>
      <c r="G14" s="36">
        <f t="shared" si="0"/>
        <v>432</v>
      </c>
      <c r="H14" s="36">
        <f t="shared" si="0"/>
        <v>448</v>
      </c>
      <c r="I14" s="36">
        <f t="shared" si="0"/>
        <v>452</v>
      </c>
      <c r="J14" s="36">
        <f t="shared" si="0"/>
        <v>514</v>
      </c>
      <c r="K14" s="36">
        <f t="shared" si="0"/>
        <v>480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 t="shared" ref="B16:B33" si="1">SUM(C16:K16)</f>
        <v>1380</v>
      </c>
      <c r="C16" s="36">
        <v>190</v>
      </c>
      <c r="D16" s="36">
        <v>173</v>
      </c>
      <c r="E16" s="36">
        <v>198</v>
      </c>
      <c r="F16" s="36">
        <v>163</v>
      </c>
      <c r="G16" s="36">
        <v>155</v>
      </c>
      <c r="H16" s="36">
        <v>134</v>
      </c>
      <c r="I16" s="36">
        <v>115</v>
      </c>
      <c r="J16" s="36">
        <v>123</v>
      </c>
      <c r="K16" s="36">
        <v>129</v>
      </c>
    </row>
    <row r="17" spans="1:11" ht="12.75" customHeight="1" x14ac:dyDescent="0.2">
      <c r="A17" s="27" t="s">
        <v>24</v>
      </c>
      <c r="B17" s="36">
        <f t="shared" si="1"/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f t="shared" si="1"/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f t="shared" si="1"/>
        <v>558</v>
      </c>
      <c r="C19" s="36">
        <v>93</v>
      </c>
      <c r="D19" s="36">
        <v>91</v>
      </c>
      <c r="E19" s="36">
        <v>76</v>
      </c>
      <c r="F19" s="36">
        <v>71</v>
      </c>
      <c r="G19" s="36">
        <v>50</v>
      </c>
      <c r="H19" s="36">
        <v>43</v>
      </c>
      <c r="I19" s="36">
        <v>46</v>
      </c>
      <c r="J19" s="36">
        <v>43</v>
      </c>
      <c r="K19" s="36">
        <v>45</v>
      </c>
    </row>
    <row r="20" spans="1:11" ht="12.75" customHeight="1" x14ac:dyDescent="0.2">
      <c r="A20" s="27" t="s">
        <v>27</v>
      </c>
      <c r="B20" s="36">
        <f t="shared" si="1"/>
        <v>1011</v>
      </c>
      <c r="C20" s="36">
        <v>137</v>
      </c>
      <c r="D20" s="36">
        <v>128</v>
      </c>
      <c r="E20" s="36">
        <v>131</v>
      </c>
      <c r="F20" s="36">
        <v>125</v>
      </c>
      <c r="G20" s="36">
        <v>105</v>
      </c>
      <c r="H20" s="36">
        <v>101</v>
      </c>
      <c r="I20" s="36">
        <v>98</v>
      </c>
      <c r="J20" s="36">
        <v>87</v>
      </c>
      <c r="K20" s="36">
        <v>99</v>
      </c>
    </row>
    <row r="21" spans="1:11" ht="12.75" customHeight="1" x14ac:dyDescent="0.2">
      <c r="A21" s="27" t="s">
        <v>28</v>
      </c>
      <c r="B21" s="36">
        <f t="shared" si="1"/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f t="shared" si="1"/>
        <v>697</v>
      </c>
      <c r="C22" s="36">
        <v>96</v>
      </c>
      <c r="D22" s="36">
        <v>88</v>
      </c>
      <c r="E22" s="36">
        <v>79</v>
      </c>
      <c r="F22" s="36">
        <v>81</v>
      </c>
      <c r="G22" s="36">
        <v>89</v>
      </c>
      <c r="H22" s="36">
        <v>64</v>
      </c>
      <c r="I22" s="36">
        <v>71</v>
      </c>
      <c r="J22" s="36">
        <v>71</v>
      </c>
      <c r="K22" s="36">
        <v>58</v>
      </c>
    </row>
    <row r="23" spans="1:11" ht="12.75" customHeight="1" x14ac:dyDescent="0.2">
      <c r="A23" s="27" t="s">
        <v>30</v>
      </c>
      <c r="B23" s="36">
        <f t="shared" si="1"/>
        <v>876</v>
      </c>
      <c r="C23" s="36">
        <v>118</v>
      </c>
      <c r="D23" s="36">
        <v>109</v>
      </c>
      <c r="E23" s="36">
        <v>128</v>
      </c>
      <c r="F23" s="36">
        <v>88</v>
      </c>
      <c r="G23" s="36">
        <v>96</v>
      </c>
      <c r="H23" s="36">
        <v>93</v>
      </c>
      <c r="I23" s="36">
        <v>70</v>
      </c>
      <c r="J23" s="36">
        <v>95</v>
      </c>
      <c r="K23" s="36">
        <v>79</v>
      </c>
    </row>
    <row r="24" spans="1:11" ht="12.75" customHeight="1" x14ac:dyDescent="0.2">
      <c r="A24" s="27" t="s">
        <v>31</v>
      </c>
      <c r="B24" s="36">
        <f t="shared" si="1"/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f t="shared" si="1"/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f t="shared" si="1"/>
        <v>486</v>
      </c>
      <c r="C26" s="36">
        <v>51</v>
      </c>
      <c r="D26" s="36">
        <v>48</v>
      </c>
      <c r="E26" s="36">
        <v>61</v>
      </c>
      <c r="F26" s="36">
        <v>56</v>
      </c>
      <c r="G26" s="36">
        <v>52</v>
      </c>
      <c r="H26" s="36">
        <v>46</v>
      </c>
      <c r="I26" s="36">
        <v>60</v>
      </c>
      <c r="J26" s="36">
        <v>55</v>
      </c>
      <c r="K26" s="36">
        <v>57</v>
      </c>
    </row>
    <row r="27" spans="1:11" ht="12.75" customHeight="1" x14ac:dyDescent="0.2">
      <c r="A27" s="27" t="s">
        <v>34</v>
      </c>
      <c r="B27" s="36">
        <f t="shared" si="1"/>
        <v>784</v>
      </c>
      <c r="C27" s="36">
        <v>96</v>
      </c>
      <c r="D27" s="36">
        <v>120</v>
      </c>
      <c r="E27" s="36">
        <v>120</v>
      </c>
      <c r="F27" s="36">
        <v>90</v>
      </c>
      <c r="G27" s="36">
        <v>96</v>
      </c>
      <c r="H27" s="36">
        <v>69</v>
      </c>
      <c r="I27" s="36">
        <v>70</v>
      </c>
      <c r="J27" s="36">
        <v>80</v>
      </c>
      <c r="K27" s="36">
        <v>43</v>
      </c>
    </row>
    <row r="28" spans="1:11" ht="12.75" customHeight="1" x14ac:dyDescent="0.2">
      <c r="A28" s="27" t="s">
        <v>35</v>
      </c>
      <c r="B28" s="36">
        <f t="shared" si="1"/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f t="shared" si="1"/>
        <v>710</v>
      </c>
      <c r="C29" s="36">
        <v>85</v>
      </c>
      <c r="D29" s="36">
        <v>94</v>
      </c>
      <c r="E29" s="36">
        <v>85</v>
      </c>
      <c r="F29" s="36">
        <v>86</v>
      </c>
      <c r="G29" s="36">
        <v>78</v>
      </c>
      <c r="H29" s="36">
        <v>77</v>
      </c>
      <c r="I29" s="36">
        <v>75</v>
      </c>
      <c r="J29" s="36">
        <v>62</v>
      </c>
      <c r="K29" s="36">
        <v>68</v>
      </c>
    </row>
    <row r="30" spans="1:11" ht="12.75" customHeight="1" x14ac:dyDescent="0.2">
      <c r="A30" s="27" t="s">
        <v>37</v>
      </c>
      <c r="B30" s="36">
        <f t="shared" si="1"/>
        <v>1463</v>
      </c>
      <c r="C30" s="36">
        <v>232</v>
      </c>
      <c r="D30" s="36">
        <v>168</v>
      </c>
      <c r="E30" s="36">
        <v>168</v>
      </c>
      <c r="F30" s="36">
        <v>164</v>
      </c>
      <c r="G30" s="36">
        <v>169</v>
      </c>
      <c r="H30" s="36">
        <v>152</v>
      </c>
      <c r="I30" s="36">
        <v>130</v>
      </c>
      <c r="J30" s="36">
        <v>146</v>
      </c>
      <c r="K30" s="36">
        <v>134</v>
      </c>
    </row>
    <row r="31" spans="1:11" ht="12.75" customHeight="1" x14ac:dyDescent="0.2">
      <c r="A31" s="27" t="s">
        <v>38</v>
      </c>
      <c r="B31" s="36">
        <f t="shared" si="1"/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f t="shared" si="1"/>
        <v>663</v>
      </c>
      <c r="C32" s="36">
        <v>94</v>
      </c>
      <c r="D32" s="36">
        <v>93</v>
      </c>
      <c r="E32" s="36">
        <v>83</v>
      </c>
      <c r="F32" s="36">
        <v>87</v>
      </c>
      <c r="G32" s="36">
        <v>66</v>
      </c>
      <c r="H32" s="36">
        <v>66</v>
      </c>
      <c r="I32" s="36">
        <v>71</v>
      </c>
      <c r="J32" s="36">
        <v>42</v>
      </c>
      <c r="K32" s="36">
        <v>61</v>
      </c>
    </row>
    <row r="33" spans="1:11" ht="12.75" customHeight="1" x14ac:dyDescent="0.2">
      <c r="A33" s="27" t="s">
        <v>40</v>
      </c>
      <c r="B33" s="36">
        <f t="shared" si="1"/>
        <v>632</v>
      </c>
      <c r="C33" s="36">
        <v>114</v>
      </c>
      <c r="D33" s="36">
        <v>77</v>
      </c>
      <c r="E33" s="36">
        <v>110</v>
      </c>
      <c r="F33" s="36">
        <v>78</v>
      </c>
      <c r="G33" s="36">
        <v>78</v>
      </c>
      <c r="H33" s="36">
        <v>56</v>
      </c>
      <c r="I33" s="36">
        <v>54</v>
      </c>
      <c r="J33" s="36">
        <v>35</v>
      </c>
      <c r="K33" s="36">
        <v>30</v>
      </c>
    </row>
    <row r="34" spans="1:11" ht="12.75" customHeight="1" x14ac:dyDescent="0.2">
      <c r="A34" s="1" t="s">
        <v>41</v>
      </c>
      <c r="B34" s="36">
        <f t="shared" ref="B34:K34" si="2">SUM(B16:B33)</f>
        <v>9260</v>
      </c>
      <c r="C34" s="36">
        <f t="shared" si="2"/>
        <v>1306</v>
      </c>
      <c r="D34" s="36">
        <f t="shared" si="2"/>
        <v>1189</v>
      </c>
      <c r="E34" s="36">
        <f t="shared" si="2"/>
        <v>1239</v>
      </c>
      <c r="F34" s="36">
        <f t="shared" si="2"/>
        <v>1089</v>
      </c>
      <c r="G34" s="36">
        <f t="shared" si="2"/>
        <v>1034</v>
      </c>
      <c r="H34" s="36">
        <f t="shared" si="2"/>
        <v>901</v>
      </c>
      <c r="I34" s="36">
        <f t="shared" si="2"/>
        <v>860</v>
      </c>
      <c r="J34" s="36">
        <f t="shared" si="2"/>
        <v>839</v>
      </c>
      <c r="K34" s="36">
        <f t="shared" si="2"/>
        <v>803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36">
        <f t="shared" ref="B36:K36" si="3">B34+B14</f>
        <v>13664</v>
      </c>
      <c r="C36" s="36">
        <f t="shared" si="3"/>
        <v>1835</v>
      </c>
      <c r="D36" s="36">
        <f t="shared" si="3"/>
        <v>1728</v>
      </c>
      <c r="E36" s="36">
        <f t="shared" si="3"/>
        <v>1763</v>
      </c>
      <c r="F36" s="36">
        <f t="shared" si="3"/>
        <v>1575</v>
      </c>
      <c r="G36" s="36">
        <f t="shared" si="3"/>
        <v>1466</v>
      </c>
      <c r="H36" s="36">
        <f t="shared" si="3"/>
        <v>1349</v>
      </c>
      <c r="I36" s="36">
        <f t="shared" si="3"/>
        <v>1312</v>
      </c>
      <c r="J36" s="36">
        <f t="shared" si="3"/>
        <v>1353</v>
      </c>
      <c r="K36" s="36">
        <f t="shared" si="3"/>
        <v>1283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710937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566</v>
      </c>
      <c r="C9" s="36">
        <v>52</v>
      </c>
      <c r="D9" s="36">
        <v>63</v>
      </c>
      <c r="E9" s="36">
        <v>49</v>
      </c>
      <c r="F9" s="36">
        <v>50</v>
      </c>
      <c r="G9" s="36">
        <v>58</v>
      </c>
      <c r="H9" s="36">
        <v>72</v>
      </c>
      <c r="I9" s="36">
        <v>88</v>
      </c>
      <c r="J9" s="36">
        <v>68</v>
      </c>
      <c r="K9" s="36">
        <v>66</v>
      </c>
    </row>
    <row r="10" spans="1:11" ht="12.75" customHeight="1" x14ac:dyDescent="0.2">
      <c r="A10" s="27" t="s">
        <v>18</v>
      </c>
      <c r="B10" s="36">
        <f>SUM(C10:K10)</f>
        <v>789</v>
      </c>
      <c r="C10" s="36">
        <v>106</v>
      </c>
      <c r="D10" s="36">
        <v>94</v>
      </c>
      <c r="E10" s="36">
        <v>96</v>
      </c>
      <c r="F10" s="36">
        <v>89</v>
      </c>
      <c r="G10" s="36">
        <v>70</v>
      </c>
      <c r="H10" s="36">
        <v>79</v>
      </c>
      <c r="I10" s="36">
        <v>87</v>
      </c>
      <c r="J10" s="36">
        <v>82</v>
      </c>
      <c r="K10" s="36">
        <v>86</v>
      </c>
    </row>
    <row r="11" spans="1:11" ht="12.75" customHeight="1" x14ac:dyDescent="0.2">
      <c r="A11" s="27" t="s">
        <v>19</v>
      </c>
      <c r="B11" s="36">
        <f>SUM(C11:K11)</f>
        <v>894</v>
      </c>
      <c r="C11" s="36">
        <v>100</v>
      </c>
      <c r="D11" s="36">
        <v>92</v>
      </c>
      <c r="E11" s="36">
        <v>79</v>
      </c>
      <c r="F11" s="36">
        <v>79</v>
      </c>
      <c r="G11" s="36">
        <v>86</v>
      </c>
      <c r="H11" s="36">
        <v>81</v>
      </c>
      <c r="I11" s="36">
        <v>87</v>
      </c>
      <c r="J11" s="36">
        <v>131</v>
      </c>
      <c r="K11" s="36">
        <v>159</v>
      </c>
    </row>
    <row r="12" spans="1:11" ht="12.75" customHeight="1" x14ac:dyDescent="0.2">
      <c r="A12" s="27" t="s">
        <v>20</v>
      </c>
      <c r="B12" s="36">
        <f>SUM(C12:K12)</f>
        <v>837</v>
      </c>
      <c r="C12" s="36">
        <v>103</v>
      </c>
      <c r="D12" s="36">
        <v>105</v>
      </c>
      <c r="E12" s="36">
        <v>100</v>
      </c>
      <c r="F12" s="36">
        <v>102</v>
      </c>
      <c r="G12" s="36">
        <v>79</v>
      </c>
      <c r="H12" s="36">
        <v>98</v>
      </c>
      <c r="I12" s="36">
        <v>73</v>
      </c>
      <c r="J12" s="36">
        <v>79</v>
      </c>
      <c r="K12" s="36">
        <v>98</v>
      </c>
    </row>
    <row r="13" spans="1:11" ht="12.75" customHeight="1" x14ac:dyDescent="0.2">
      <c r="A13" s="27" t="s">
        <v>21</v>
      </c>
      <c r="B13" s="36">
        <f>SUM(C13:K13)</f>
        <v>1336</v>
      </c>
      <c r="C13" s="36">
        <v>170</v>
      </c>
      <c r="D13" s="36">
        <v>182</v>
      </c>
      <c r="E13" s="36">
        <v>164</v>
      </c>
      <c r="F13" s="36">
        <v>124</v>
      </c>
      <c r="G13" s="36">
        <v>157</v>
      </c>
      <c r="H13" s="36">
        <v>143</v>
      </c>
      <c r="I13" s="36">
        <v>123</v>
      </c>
      <c r="J13" s="36">
        <v>134</v>
      </c>
      <c r="K13" s="36">
        <v>139</v>
      </c>
    </row>
    <row r="14" spans="1:11" ht="12.75" customHeight="1" x14ac:dyDescent="0.2">
      <c r="A14" s="1" t="s">
        <v>22</v>
      </c>
      <c r="B14" s="36">
        <f t="shared" ref="B14:K14" si="0">SUM(B9:B13)</f>
        <v>4422</v>
      </c>
      <c r="C14" s="36">
        <f t="shared" si="0"/>
        <v>531</v>
      </c>
      <c r="D14" s="36">
        <f t="shared" si="0"/>
        <v>536</v>
      </c>
      <c r="E14" s="36">
        <f t="shared" si="0"/>
        <v>488</v>
      </c>
      <c r="F14" s="36">
        <f t="shared" si="0"/>
        <v>444</v>
      </c>
      <c r="G14" s="36">
        <f t="shared" si="0"/>
        <v>450</v>
      </c>
      <c r="H14" s="36">
        <f t="shared" si="0"/>
        <v>473</v>
      </c>
      <c r="I14" s="36">
        <f t="shared" si="0"/>
        <v>458</v>
      </c>
      <c r="J14" s="36">
        <f t="shared" si="0"/>
        <v>494</v>
      </c>
      <c r="K14" s="36">
        <f t="shared" si="0"/>
        <v>548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 t="shared" ref="B16:B31" si="1">SUM(C16:K16)</f>
        <v>1336</v>
      </c>
      <c r="C16" s="36">
        <v>169</v>
      </c>
      <c r="D16" s="36">
        <v>191</v>
      </c>
      <c r="E16" s="36">
        <v>171</v>
      </c>
      <c r="F16" s="36">
        <v>164</v>
      </c>
      <c r="G16" s="36">
        <v>144</v>
      </c>
      <c r="H16" s="36">
        <v>124</v>
      </c>
      <c r="I16" s="36">
        <v>131</v>
      </c>
      <c r="J16" s="36">
        <v>126</v>
      </c>
      <c r="K16" s="36">
        <v>116</v>
      </c>
    </row>
    <row r="17" spans="1:11" ht="12.75" customHeight="1" x14ac:dyDescent="0.2">
      <c r="A17" s="27" t="s">
        <v>24</v>
      </c>
      <c r="B17" s="36">
        <f t="shared" si="1"/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f t="shared" si="1"/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f t="shared" si="1"/>
        <v>515</v>
      </c>
      <c r="C19" s="36">
        <v>95</v>
      </c>
      <c r="D19" s="36">
        <v>76</v>
      </c>
      <c r="E19" s="36">
        <v>73</v>
      </c>
      <c r="F19" s="36">
        <v>43</v>
      </c>
      <c r="G19" s="36">
        <v>52</v>
      </c>
      <c r="H19" s="36">
        <v>46</v>
      </c>
      <c r="I19" s="36">
        <v>49</v>
      </c>
      <c r="J19" s="36">
        <v>45</v>
      </c>
      <c r="K19" s="36">
        <v>36</v>
      </c>
    </row>
    <row r="20" spans="1:11" ht="12.75" customHeight="1" x14ac:dyDescent="0.2">
      <c r="A20" s="27" t="s">
        <v>27</v>
      </c>
      <c r="B20" s="36">
        <f t="shared" si="1"/>
        <v>960</v>
      </c>
      <c r="C20" s="36">
        <v>128</v>
      </c>
      <c r="D20" s="36">
        <v>128</v>
      </c>
      <c r="E20" s="36">
        <v>124</v>
      </c>
      <c r="F20" s="36">
        <v>104</v>
      </c>
      <c r="G20" s="36">
        <v>101</v>
      </c>
      <c r="H20" s="36">
        <v>107</v>
      </c>
      <c r="I20" s="36">
        <v>89</v>
      </c>
      <c r="J20" s="36">
        <v>99</v>
      </c>
      <c r="K20" s="36">
        <v>80</v>
      </c>
    </row>
    <row r="21" spans="1:11" ht="12.75" customHeight="1" x14ac:dyDescent="0.2">
      <c r="A21" s="27" t="s">
        <v>28</v>
      </c>
      <c r="B21" s="36">
        <f t="shared" si="1"/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f t="shared" si="1"/>
        <v>667</v>
      </c>
      <c r="C22" s="36">
        <v>86</v>
      </c>
      <c r="D22" s="36">
        <v>80</v>
      </c>
      <c r="E22" s="36">
        <v>86</v>
      </c>
      <c r="F22" s="36">
        <v>79</v>
      </c>
      <c r="G22" s="36">
        <v>66</v>
      </c>
      <c r="H22" s="36">
        <v>77</v>
      </c>
      <c r="I22" s="36">
        <v>72</v>
      </c>
      <c r="J22" s="36">
        <v>62</v>
      </c>
      <c r="K22" s="36">
        <v>59</v>
      </c>
    </row>
    <row r="23" spans="1:11" ht="12.75" customHeight="1" x14ac:dyDescent="0.2">
      <c r="A23" s="27" t="s">
        <v>30</v>
      </c>
      <c r="B23" s="36">
        <f t="shared" si="1"/>
        <v>903</v>
      </c>
      <c r="C23" s="36">
        <v>112</v>
      </c>
      <c r="D23" s="36">
        <v>126</v>
      </c>
      <c r="E23" s="36">
        <v>96</v>
      </c>
      <c r="F23" s="36">
        <v>107</v>
      </c>
      <c r="G23" s="36">
        <v>96</v>
      </c>
      <c r="H23" s="36">
        <v>90</v>
      </c>
      <c r="I23" s="36">
        <v>106</v>
      </c>
      <c r="J23" s="36">
        <v>87</v>
      </c>
      <c r="K23" s="36">
        <v>83</v>
      </c>
    </row>
    <row r="24" spans="1:11" ht="12.75" customHeight="1" x14ac:dyDescent="0.2">
      <c r="A24" s="27" t="s">
        <v>31</v>
      </c>
      <c r="B24" s="36">
        <f t="shared" si="1"/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f t="shared" si="1"/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f t="shared" si="1"/>
        <v>490</v>
      </c>
      <c r="C26" s="36">
        <v>51</v>
      </c>
      <c r="D26" s="36">
        <v>66</v>
      </c>
      <c r="E26" s="36">
        <v>53</v>
      </c>
      <c r="F26" s="36">
        <v>53</v>
      </c>
      <c r="G26" s="36">
        <v>47</v>
      </c>
      <c r="H26" s="36">
        <v>65</v>
      </c>
      <c r="I26" s="36">
        <v>57</v>
      </c>
      <c r="J26" s="36">
        <v>53</v>
      </c>
      <c r="K26" s="36">
        <v>45</v>
      </c>
    </row>
    <row r="27" spans="1:11" ht="12.75" customHeight="1" x14ac:dyDescent="0.2">
      <c r="A27" s="27" t="s">
        <v>34</v>
      </c>
      <c r="B27" s="36">
        <f t="shared" si="1"/>
        <v>760</v>
      </c>
      <c r="C27" s="36">
        <v>111</v>
      </c>
      <c r="D27" s="36">
        <v>120</v>
      </c>
      <c r="E27" s="36">
        <v>90</v>
      </c>
      <c r="F27" s="36">
        <v>100</v>
      </c>
      <c r="G27" s="36">
        <v>74</v>
      </c>
      <c r="H27" s="36">
        <v>77</v>
      </c>
      <c r="I27" s="36">
        <v>86</v>
      </c>
      <c r="J27" s="36">
        <v>45</v>
      </c>
      <c r="K27" s="36">
        <v>57</v>
      </c>
    </row>
    <row r="28" spans="1:11" ht="12.75" customHeight="1" x14ac:dyDescent="0.2">
      <c r="A28" s="27" t="s">
        <v>35</v>
      </c>
      <c r="B28" s="36">
        <f t="shared" si="1"/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f t="shared" si="1"/>
        <v>726</v>
      </c>
      <c r="C29" s="36">
        <v>98</v>
      </c>
      <c r="D29" s="36">
        <v>87</v>
      </c>
      <c r="E29" s="36">
        <v>90</v>
      </c>
      <c r="F29" s="36">
        <v>89</v>
      </c>
      <c r="G29" s="36">
        <v>85</v>
      </c>
      <c r="H29" s="36">
        <v>76</v>
      </c>
      <c r="I29" s="36">
        <v>64</v>
      </c>
      <c r="J29" s="36">
        <v>74</v>
      </c>
      <c r="K29" s="36">
        <v>63</v>
      </c>
    </row>
    <row r="30" spans="1:11" ht="12.75" customHeight="1" x14ac:dyDescent="0.2">
      <c r="A30" s="27" t="s">
        <v>37</v>
      </c>
      <c r="B30" s="36">
        <f t="shared" si="1"/>
        <v>1430</v>
      </c>
      <c r="C30" s="36">
        <v>173</v>
      </c>
      <c r="D30" s="36">
        <v>174</v>
      </c>
      <c r="E30" s="36">
        <v>168</v>
      </c>
      <c r="F30" s="36">
        <v>170</v>
      </c>
      <c r="G30" s="36">
        <v>157</v>
      </c>
      <c r="H30" s="36">
        <v>144</v>
      </c>
      <c r="I30" s="36">
        <v>150</v>
      </c>
      <c r="J30" s="36">
        <v>137</v>
      </c>
      <c r="K30" s="36">
        <v>157</v>
      </c>
    </row>
    <row r="31" spans="1:11" ht="12.75" customHeight="1" x14ac:dyDescent="0.2">
      <c r="A31" s="27" t="s">
        <v>38</v>
      </c>
      <c r="B31" s="36">
        <f t="shared" si="1"/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f>SUM(C32:K32)</f>
        <v>652</v>
      </c>
      <c r="C32" s="36">
        <v>93</v>
      </c>
      <c r="D32" s="36">
        <v>82</v>
      </c>
      <c r="E32" s="36">
        <v>91</v>
      </c>
      <c r="F32" s="36">
        <v>66</v>
      </c>
      <c r="G32" s="36">
        <v>68</v>
      </c>
      <c r="H32" s="36">
        <v>75</v>
      </c>
      <c r="I32" s="36">
        <v>50</v>
      </c>
      <c r="J32" s="36">
        <v>61</v>
      </c>
      <c r="K32" s="36">
        <v>66</v>
      </c>
    </row>
    <row r="33" spans="1:11" ht="12.75" customHeight="1" x14ac:dyDescent="0.2">
      <c r="A33" s="27" t="s">
        <v>40</v>
      </c>
      <c r="B33" s="36">
        <f>SUM(C33:K33)</f>
        <v>571</v>
      </c>
      <c r="C33" s="36">
        <v>75</v>
      </c>
      <c r="D33" s="36">
        <v>108</v>
      </c>
      <c r="E33" s="36">
        <v>83</v>
      </c>
      <c r="F33" s="36">
        <v>87</v>
      </c>
      <c r="G33" s="36">
        <v>63</v>
      </c>
      <c r="H33" s="36">
        <v>59</v>
      </c>
      <c r="I33" s="36">
        <v>34</v>
      </c>
      <c r="J33" s="36">
        <v>33</v>
      </c>
      <c r="K33" s="36">
        <v>29</v>
      </c>
    </row>
    <row r="34" spans="1:11" ht="12.75" customHeight="1" x14ac:dyDescent="0.2">
      <c r="A34" s="1" t="s">
        <v>41</v>
      </c>
      <c r="B34" s="36">
        <f t="shared" ref="B34:K34" si="2">SUM(B16:B33)</f>
        <v>9010</v>
      </c>
      <c r="C34" s="36">
        <f t="shared" si="2"/>
        <v>1191</v>
      </c>
      <c r="D34" s="36">
        <f t="shared" si="2"/>
        <v>1238</v>
      </c>
      <c r="E34" s="36">
        <f t="shared" si="2"/>
        <v>1125</v>
      </c>
      <c r="F34" s="36">
        <f t="shared" si="2"/>
        <v>1062</v>
      </c>
      <c r="G34" s="36">
        <f t="shared" si="2"/>
        <v>953</v>
      </c>
      <c r="H34" s="36">
        <f t="shared" si="2"/>
        <v>940</v>
      </c>
      <c r="I34" s="36">
        <f t="shared" si="2"/>
        <v>888</v>
      </c>
      <c r="J34" s="36">
        <f t="shared" si="2"/>
        <v>822</v>
      </c>
      <c r="K34" s="36">
        <f t="shared" si="2"/>
        <v>791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36">
        <f t="shared" ref="B36:K36" si="3">B34+B14</f>
        <v>13432</v>
      </c>
      <c r="C36" s="36">
        <f t="shared" si="3"/>
        <v>1722</v>
      </c>
      <c r="D36" s="36">
        <f t="shared" si="3"/>
        <v>1774</v>
      </c>
      <c r="E36" s="36">
        <f t="shared" si="3"/>
        <v>1613</v>
      </c>
      <c r="F36" s="36">
        <f t="shared" si="3"/>
        <v>1506</v>
      </c>
      <c r="G36" s="36">
        <f t="shared" si="3"/>
        <v>1403</v>
      </c>
      <c r="H36" s="36">
        <f t="shared" si="3"/>
        <v>1413</v>
      </c>
      <c r="I36" s="36">
        <f t="shared" si="3"/>
        <v>1346</v>
      </c>
      <c r="J36" s="36">
        <f t="shared" si="3"/>
        <v>1316</v>
      </c>
      <c r="K36" s="36">
        <f t="shared" si="3"/>
        <v>1339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11" width="9.710937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43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v>573</v>
      </c>
      <c r="C9" s="36">
        <v>66</v>
      </c>
      <c r="D9" s="36">
        <v>44</v>
      </c>
      <c r="E9" s="36">
        <v>54</v>
      </c>
      <c r="F9" s="36">
        <v>42</v>
      </c>
      <c r="G9" s="36">
        <v>73</v>
      </c>
      <c r="H9" s="36">
        <v>71</v>
      </c>
      <c r="I9" s="36">
        <v>80</v>
      </c>
      <c r="J9" s="36">
        <v>67</v>
      </c>
      <c r="K9" s="36">
        <v>76</v>
      </c>
    </row>
    <row r="10" spans="1:11" ht="12.75" customHeight="1" x14ac:dyDescent="0.2">
      <c r="A10" s="27" t="s">
        <v>18</v>
      </c>
      <c r="B10" s="36">
        <v>773</v>
      </c>
      <c r="C10" s="36">
        <v>86</v>
      </c>
      <c r="D10" s="36">
        <v>94</v>
      </c>
      <c r="E10" s="36">
        <v>94</v>
      </c>
      <c r="F10" s="36">
        <v>70</v>
      </c>
      <c r="G10" s="36">
        <v>83</v>
      </c>
      <c r="H10" s="36">
        <v>97</v>
      </c>
      <c r="I10" s="36">
        <v>81</v>
      </c>
      <c r="J10" s="36">
        <v>88</v>
      </c>
      <c r="K10" s="36">
        <v>80</v>
      </c>
    </row>
    <row r="11" spans="1:11" ht="12.75" customHeight="1" x14ac:dyDescent="0.2">
      <c r="A11" s="27" t="s">
        <v>19</v>
      </c>
      <c r="B11" s="36">
        <v>892</v>
      </c>
      <c r="C11" s="36">
        <v>92</v>
      </c>
      <c r="D11" s="36">
        <v>80</v>
      </c>
      <c r="E11" s="36">
        <v>80</v>
      </c>
      <c r="F11" s="36">
        <v>85</v>
      </c>
      <c r="G11" s="36">
        <v>80</v>
      </c>
      <c r="H11" s="36">
        <v>98</v>
      </c>
      <c r="I11" s="36">
        <v>74</v>
      </c>
      <c r="J11" s="36">
        <v>166</v>
      </c>
      <c r="K11" s="36">
        <v>137</v>
      </c>
    </row>
    <row r="12" spans="1:11" ht="12.75" customHeight="1" x14ac:dyDescent="0.2">
      <c r="A12" s="27" t="s">
        <v>20</v>
      </c>
      <c r="B12" s="36">
        <v>840</v>
      </c>
      <c r="C12" s="36">
        <v>104</v>
      </c>
      <c r="D12" s="36">
        <v>102</v>
      </c>
      <c r="E12" s="36">
        <v>94</v>
      </c>
      <c r="F12" s="36">
        <v>79</v>
      </c>
      <c r="G12" s="36">
        <v>94</v>
      </c>
      <c r="H12" s="36">
        <v>87</v>
      </c>
      <c r="I12" s="36">
        <v>69</v>
      </c>
      <c r="J12" s="36">
        <v>101</v>
      </c>
      <c r="K12" s="36">
        <v>110</v>
      </c>
    </row>
    <row r="13" spans="1:11" ht="12.75" customHeight="1" x14ac:dyDescent="0.2">
      <c r="A13" s="27" t="s">
        <v>21</v>
      </c>
      <c r="B13" s="36">
        <v>1280</v>
      </c>
      <c r="C13" s="36">
        <v>188</v>
      </c>
      <c r="D13" s="36">
        <v>164</v>
      </c>
      <c r="E13" s="36">
        <v>132</v>
      </c>
      <c r="F13" s="36">
        <v>153</v>
      </c>
      <c r="G13" s="36">
        <v>148</v>
      </c>
      <c r="H13" s="36">
        <v>130</v>
      </c>
      <c r="I13" s="36">
        <v>118</v>
      </c>
      <c r="J13" s="36">
        <v>134</v>
      </c>
      <c r="K13" s="36">
        <v>113</v>
      </c>
    </row>
    <row r="14" spans="1:11" ht="12.75" customHeight="1" x14ac:dyDescent="0.2">
      <c r="A14" s="1" t="s">
        <v>22</v>
      </c>
      <c r="B14" s="36">
        <v>4358</v>
      </c>
      <c r="C14" s="36">
        <v>536</v>
      </c>
      <c r="D14" s="36">
        <v>484</v>
      </c>
      <c r="E14" s="36">
        <v>454</v>
      </c>
      <c r="F14" s="36">
        <v>429</v>
      </c>
      <c r="G14" s="36">
        <v>478</v>
      </c>
      <c r="H14" s="36">
        <v>483</v>
      </c>
      <c r="I14" s="36">
        <v>422</v>
      </c>
      <c r="J14" s="36">
        <v>556</v>
      </c>
      <c r="K14" s="36">
        <v>516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v>1329</v>
      </c>
      <c r="C16" s="36">
        <v>196</v>
      </c>
      <c r="D16" s="36">
        <v>166</v>
      </c>
      <c r="E16" s="36">
        <v>168</v>
      </c>
      <c r="F16" s="36">
        <v>144</v>
      </c>
      <c r="G16" s="36">
        <v>128</v>
      </c>
      <c r="H16" s="36">
        <v>150</v>
      </c>
      <c r="I16" s="36">
        <v>133</v>
      </c>
      <c r="J16" s="36">
        <v>115</v>
      </c>
      <c r="K16" s="36">
        <v>129</v>
      </c>
    </row>
    <row r="17" spans="1:11" ht="12.75" customHeight="1" x14ac:dyDescent="0.2">
      <c r="A17" s="27" t="s">
        <v>24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v>456</v>
      </c>
      <c r="C19" s="36">
        <v>73</v>
      </c>
      <c r="D19" s="36">
        <v>66</v>
      </c>
      <c r="E19" s="36">
        <v>45</v>
      </c>
      <c r="F19" s="36">
        <v>54</v>
      </c>
      <c r="G19" s="36">
        <v>42</v>
      </c>
      <c r="H19" s="36">
        <v>54</v>
      </c>
      <c r="I19" s="36">
        <v>49</v>
      </c>
      <c r="J19" s="36">
        <v>35</v>
      </c>
      <c r="K19" s="36">
        <v>38</v>
      </c>
    </row>
    <row r="20" spans="1:11" ht="12.75" customHeight="1" x14ac:dyDescent="0.2">
      <c r="A20" s="27" t="s">
        <v>27</v>
      </c>
      <c r="B20" s="36">
        <v>952</v>
      </c>
      <c r="C20" s="36">
        <v>130</v>
      </c>
      <c r="D20" s="36">
        <v>129</v>
      </c>
      <c r="E20" s="36">
        <v>101</v>
      </c>
      <c r="F20" s="36">
        <v>108</v>
      </c>
      <c r="G20" s="36">
        <v>115</v>
      </c>
      <c r="H20" s="36">
        <v>89</v>
      </c>
      <c r="I20" s="36">
        <v>99</v>
      </c>
      <c r="J20" s="36">
        <v>80</v>
      </c>
      <c r="K20" s="36">
        <v>101</v>
      </c>
    </row>
    <row r="21" spans="1:11" ht="12.75" customHeight="1" x14ac:dyDescent="0.2">
      <c r="A21" s="27" t="s">
        <v>28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v>645</v>
      </c>
      <c r="C22" s="36">
        <v>78</v>
      </c>
      <c r="D22" s="36">
        <v>85</v>
      </c>
      <c r="E22" s="36">
        <v>85</v>
      </c>
      <c r="F22" s="36">
        <v>66</v>
      </c>
      <c r="G22" s="36">
        <v>73</v>
      </c>
      <c r="H22" s="36">
        <v>81</v>
      </c>
      <c r="I22" s="36">
        <v>63</v>
      </c>
      <c r="J22" s="36">
        <v>61</v>
      </c>
      <c r="K22" s="36">
        <v>53</v>
      </c>
    </row>
    <row r="23" spans="1:11" ht="12.75" customHeight="1" x14ac:dyDescent="0.2">
      <c r="A23" s="27" t="s">
        <v>30</v>
      </c>
      <c r="B23" s="36">
        <v>912</v>
      </c>
      <c r="C23" s="36">
        <v>122</v>
      </c>
      <c r="D23" s="36">
        <v>99</v>
      </c>
      <c r="E23" s="36">
        <v>112</v>
      </c>
      <c r="F23" s="36">
        <v>113</v>
      </c>
      <c r="G23" s="36">
        <v>85</v>
      </c>
      <c r="H23" s="36">
        <v>123</v>
      </c>
      <c r="I23" s="36">
        <v>89</v>
      </c>
      <c r="J23" s="36">
        <v>90</v>
      </c>
      <c r="K23" s="36">
        <v>79</v>
      </c>
    </row>
    <row r="24" spans="1:11" ht="12.75" customHeight="1" x14ac:dyDescent="0.2">
      <c r="A24" s="27" t="s">
        <v>31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v>538</v>
      </c>
      <c r="C26" s="36">
        <v>64</v>
      </c>
      <c r="D26" s="36">
        <v>58</v>
      </c>
      <c r="E26" s="36">
        <v>55</v>
      </c>
      <c r="F26" s="36">
        <v>51</v>
      </c>
      <c r="G26" s="36">
        <v>64</v>
      </c>
      <c r="H26" s="36">
        <v>67</v>
      </c>
      <c r="I26" s="36">
        <v>60</v>
      </c>
      <c r="J26" s="36">
        <v>46</v>
      </c>
      <c r="K26" s="36">
        <v>73</v>
      </c>
    </row>
    <row r="27" spans="1:11" ht="12.75" customHeight="1" x14ac:dyDescent="0.2">
      <c r="A27" s="27" t="s">
        <v>34</v>
      </c>
      <c r="B27" s="36">
        <v>715</v>
      </c>
      <c r="C27" s="36">
        <v>123</v>
      </c>
      <c r="D27" s="36">
        <v>90</v>
      </c>
      <c r="E27" s="36">
        <v>100</v>
      </c>
      <c r="F27" s="36">
        <v>80</v>
      </c>
      <c r="G27" s="36">
        <v>75</v>
      </c>
      <c r="H27" s="36">
        <v>88</v>
      </c>
      <c r="I27" s="36">
        <v>54</v>
      </c>
      <c r="J27" s="36">
        <v>56</v>
      </c>
      <c r="K27" s="36">
        <v>49</v>
      </c>
    </row>
    <row r="28" spans="1:11" ht="12.75" customHeight="1" x14ac:dyDescent="0.2">
      <c r="A28" s="27" t="s">
        <v>35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v>740</v>
      </c>
      <c r="C29" s="36">
        <v>87</v>
      </c>
      <c r="D29" s="36">
        <v>87</v>
      </c>
      <c r="E29" s="36">
        <v>91</v>
      </c>
      <c r="F29" s="36">
        <v>89</v>
      </c>
      <c r="G29" s="36">
        <v>90</v>
      </c>
      <c r="H29" s="36">
        <v>67</v>
      </c>
      <c r="I29" s="36">
        <v>83</v>
      </c>
      <c r="J29" s="36">
        <v>62</v>
      </c>
      <c r="K29" s="36">
        <v>84</v>
      </c>
    </row>
    <row r="30" spans="1:11" ht="12.75" customHeight="1" x14ac:dyDescent="0.2">
      <c r="A30" s="27" t="s">
        <v>37</v>
      </c>
      <c r="B30" s="36">
        <v>1442</v>
      </c>
      <c r="C30" s="36">
        <v>173</v>
      </c>
      <c r="D30" s="36">
        <v>176</v>
      </c>
      <c r="E30" s="36">
        <v>175</v>
      </c>
      <c r="F30" s="36">
        <v>154</v>
      </c>
      <c r="G30" s="36">
        <v>150</v>
      </c>
      <c r="H30" s="36">
        <v>166</v>
      </c>
      <c r="I30" s="36">
        <v>146</v>
      </c>
      <c r="J30" s="36">
        <v>163</v>
      </c>
      <c r="K30" s="36">
        <v>139</v>
      </c>
    </row>
    <row r="31" spans="1:11" ht="12.75" customHeight="1" x14ac:dyDescent="0.2">
      <c r="A31" s="27" t="s">
        <v>38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v>601</v>
      </c>
      <c r="C32" s="36">
        <v>84</v>
      </c>
      <c r="D32" s="36">
        <v>88</v>
      </c>
      <c r="E32" s="36">
        <v>65</v>
      </c>
      <c r="F32" s="36">
        <v>65</v>
      </c>
      <c r="G32" s="36">
        <v>84</v>
      </c>
      <c r="H32" s="36">
        <v>49</v>
      </c>
      <c r="I32" s="36">
        <v>64</v>
      </c>
      <c r="J32" s="36">
        <v>69</v>
      </c>
      <c r="K32" s="36">
        <v>33</v>
      </c>
    </row>
    <row r="33" spans="1:11" ht="12.75" customHeight="1" x14ac:dyDescent="0.2">
      <c r="A33" s="27" t="s">
        <v>40</v>
      </c>
      <c r="B33" s="36">
        <v>567</v>
      </c>
      <c r="C33" s="36">
        <v>114</v>
      </c>
      <c r="D33" s="36">
        <v>86</v>
      </c>
      <c r="E33" s="36">
        <v>91</v>
      </c>
      <c r="F33" s="36">
        <v>76</v>
      </c>
      <c r="G33" s="36">
        <v>57</v>
      </c>
      <c r="H33" s="36">
        <v>40</v>
      </c>
      <c r="I33" s="36">
        <v>34</v>
      </c>
      <c r="J33" s="36">
        <v>32</v>
      </c>
      <c r="K33" s="36">
        <v>37</v>
      </c>
    </row>
    <row r="34" spans="1:11" ht="12.75" customHeight="1" x14ac:dyDescent="0.2">
      <c r="A34" s="1" t="s">
        <v>41</v>
      </c>
      <c r="B34" s="36">
        <v>8897</v>
      </c>
      <c r="C34" s="36">
        <v>1244</v>
      </c>
      <c r="D34" s="36">
        <v>1130</v>
      </c>
      <c r="E34" s="36">
        <v>1088</v>
      </c>
      <c r="F34" s="36">
        <v>1000</v>
      </c>
      <c r="G34" s="36">
        <v>963</v>
      </c>
      <c r="H34" s="36">
        <v>974</v>
      </c>
      <c r="I34" s="36">
        <v>874</v>
      </c>
      <c r="J34" s="36">
        <v>809</v>
      </c>
      <c r="K34" s="36">
        <v>815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36">
        <v>13255</v>
      </c>
      <c r="C36" s="36">
        <v>1780</v>
      </c>
      <c r="D36" s="36">
        <v>1614</v>
      </c>
      <c r="E36" s="36">
        <v>1542</v>
      </c>
      <c r="F36" s="36">
        <v>1429</v>
      </c>
      <c r="G36" s="36">
        <v>1441</v>
      </c>
      <c r="H36" s="36">
        <v>1457</v>
      </c>
      <c r="I36" s="36">
        <v>1296</v>
      </c>
      <c r="J36" s="36">
        <v>1365</v>
      </c>
      <c r="K36" s="36">
        <v>1331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2" width="9.85546875" style="24" customWidth="1"/>
    <col min="3" max="10" width="9.28515625" style="24" customWidth="1"/>
    <col min="11" max="11" width="9.425781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40"/>
      <c r="B7" s="41" t="s">
        <v>7</v>
      </c>
      <c r="C7" s="42" t="s">
        <v>8</v>
      </c>
      <c r="D7" s="42" t="s">
        <v>9</v>
      </c>
      <c r="E7" s="42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v>582</v>
      </c>
      <c r="C9" s="36">
        <v>46</v>
      </c>
      <c r="D9" s="36">
        <v>53</v>
      </c>
      <c r="E9" s="36">
        <v>41</v>
      </c>
      <c r="F9" s="36">
        <v>67</v>
      </c>
      <c r="G9" s="36">
        <v>66</v>
      </c>
      <c r="H9" s="36">
        <v>73</v>
      </c>
      <c r="I9" s="36">
        <v>78</v>
      </c>
      <c r="J9" s="36">
        <v>77</v>
      </c>
      <c r="K9" s="36">
        <v>81</v>
      </c>
    </row>
    <row r="10" spans="1:11" ht="12.75" customHeight="1" x14ac:dyDescent="0.2">
      <c r="A10" s="27" t="s">
        <v>18</v>
      </c>
      <c r="B10" s="36">
        <v>787</v>
      </c>
      <c r="C10" s="36">
        <v>101</v>
      </c>
      <c r="D10" s="36">
        <v>94</v>
      </c>
      <c r="E10" s="36">
        <v>74</v>
      </c>
      <c r="F10" s="36">
        <v>84</v>
      </c>
      <c r="G10" s="36">
        <v>94</v>
      </c>
      <c r="H10" s="36">
        <v>83</v>
      </c>
      <c r="I10" s="36">
        <v>94</v>
      </c>
      <c r="J10" s="36">
        <v>79</v>
      </c>
      <c r="K10" s="36">
        <v>84</v>
      </c>
    </row>
    <row r="11" spans="1:11" ht="12.75" customHeight="1" x14ac:dyDescent="0.2">
      <c r="A11" s="27" t="s">
        <v>19</v>
      </c>
      <c r="B11" s="36">
        <v>865</v>
      </c>
      <c r="C11" s="36">
        <v>77</v>
      </c>
      <c r="D11" s="36">
        <v>74</v>
      </c>
      <c r="E11" s="36">
        <v>79</v>
      </c>
      <c r="F11" s="36">
        <v>85</v>
      </c>
      <c r="G11" s="36">
        <v>95</v>
      </c>
      <c r="H11" s="36">
        <v>81</v>
      </c>
      <c r="I11" s="36">
        <v>96</v>
      </c>
      <c r="J11" s="36">
        <v>147</v>
      </c>
      <c r="K11" s="36">
        <v>131</v>
      </c>
    </row>
    <row r="12" spans="1:11" ht="12.75" customHeight="1" x14ac:dyDescent="0.2">
      <c r="A12" s="27" t="s">
        <v>20</v>
      </c>
      <c r="B12" s="36">
        <v>830</v>
      </c>
      <c r="C12" s="36">
        <v>98</v>
      </c>
      <c r="D12" s="36">
        <v>99</v>
      </c>
      <c r="E12" s="36">
        <v>84</v>
      </c>
      <c r="F12" s="36">
        <v>100</v>
      </c>
      <c r="G12" s="36">
        <v>87</v>
      </c>
      <c r="H12" s="36">
        <v>95</v>
      </c>
      <c r="I12" s="36">
        <v>81</v>
      </c>
      <c r="J12" s="36">
        <v>108</v>
      </c>
      <c r="K12" s="36">
        <v>78</v>
      </c>
    </row>
    <row r="13" spans="1:11" ht="12.75" customHeight="1" x14ac:dyDescent="0.2">
      <c r="A13" s="27" t="s">
        <v>21</v>
      </c>
      <c r="B13" s="36">
        <v>1229</v>
      </c>
      <c r="C13" s="36">
        <v>165</v>
      </c>
      <c r="D13" s="36">
        <v>130</v>
      </c>
      <c r="E13" s="36">
        <v>159</v>
      </c>
      <c r="F13" s="36">
        <v>148</v>
      </c>
      <c r="G13" s="36">
        <v>123</v>
      </c>
      <c r="H13" s="36">
        <v>134</v>
      </c>
      <c r="I13" s="36">
        <v>139</v>
      </c>
      <c r="J13" s="36">
        <v>120</v>
      </c>
      <c r="K13" s="36">
        <v>111</v>
      </c>
    </row>
    <row r="14" spans="1:11" ht="12.75" customHeight="1" x14ac:dyDescent="0.2">
      <c r="A14" s="1" t="s">
        <v>22</v>
      </c>
      <c r="B14" s="36">
        <v>4293</v>
      </c>
      <c r="C14" s="36">
        <v>487</v>
      </c>
      <c r="D14" s="36">
        <v>450</v>
      </c>
      <c r="E14" s="36">
        <v>437</v>
      </c>
      <c r="F14" s="36">
        <v>484</v>
      </c>
      <c r="G14" s="36">
        <v>465</v>
      </c>
      <c r="H14" s="36">
        <v>466</v>
      </c>
      <c r="I14" s="36">
        <v>488</v>
      </c>
      <c r="J14" s="36">
        <v>531</v>
      </c>
      <c r="K14" s="36">
        <v>485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v>1253</v>
      </c>
      <c r="C16" s="36">
        <v>164</v>
      </c>
      <c r="D16" s="36">
        <v>156</v>
      </c>
      <c r="E16" s="36">
        <v>129</v>
      </c>
      <c r="F16" s="36">
        <v>146</v>
      </c>
      <c r="G16" s="36">
        <v>155</v>
      </c>
      <c r="H16" s="36">
        <v>139</v>
      </c>
      <c r="I16" s="36">
        <v>117</v>
      </c>
      <c r="J16" s="36">
        <v>125</v>
      </c>
      <c r="K16" s="36">
        <v>122</v>
      </c>
    </row>
    <row r="17" spans="1:11" ht="12.75" customHeight="1" x14ac:dyDescent="0.2">
      <c r="A17" s="27" t="s">
        <v>24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v>413</v>
      </c>
      <c r="C19" s="36">
        <v>67</v>
      </c>
      <c r="D19" s="36">
        <v>44</v>
      </c>
      <c r="E19" s="36">
        <v>50</v>
      </c>
      <c r="F19" s="36">
        <v>45</v>
      </c>
      <c r="G19" s="36">
        <v>51</v>
      </c>
      <c r="H19" s="36">
        <v>53</v>
      </c>
      <c r="I19" s="36">
        <v>35</v>
      </c>
      <c r="J19" s="36">
        <v>38</v>
      </c>
      <c r="K19" s="36">
        <v>30</v>
      </c>
    </row>
    <row r="20" spans="1:11" ht="12.75" customHeight="1" x14ac:dyDescent="0.2">
      <c r="A20" s="27" t="s">
        <v>27</v>
      </c>
      <c r="B20" s="36">
        <v>947</v>
      </c>
      <c r="C20" s="36">
        <v>132</v>
      </c>
      <c r="D20" s="36">
        <v>108</v>
      </c>
      <c r="E20" s="36">
        <v>110</v>
      </c>
      <c r="F20" s="36">
        <v>117</v>
      </c>
      <c r="G20" s="36">
        <v>104</v>
      </c>
      <c r="H20" s="36">
        <v>111</v>
      </c>
      <c r="I20" s="36">
        <v>81</v>
      </c>
      <c r="J20" s="36">
        <v>100</v>
      </c>
      <c r="K20" s="36">
        <v>84</v>
      </c>
    </row>
    <row r="21" spans="1:11" ht="12.75" customHeight="1" x14ac:dyDescent="0.2">
      <c r="A21" s="27" t="s">
        <v>28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v>660</v>
      </c>
      <c r="C22" s="36">
        <v>89</v>
      </c>
      <c r="D22" s="36">
        <v>84</v>
      </c>
      <c r="E22" s="36">
        <v>72</v>
      </c>
      <c r="F22" s="36">
        <v>80</v>
      </c>
      <c r="G22" s="36">
        <v>78</v>
      </c>
      <c r="H22" s="36">
        <v>66</v>
      </c>
      <c r="I22" s="36">
        <v>69</v>
      </c>
      <c r="J22" s="36">
        <v>54</v>
      </c>
      <c r="K22" s="36">
        <v>68</v>
      </c>
    </row>
    <row r="23" spans="1:11" ht="12.75" customHeight="1" x14ac:dyDescent="0.2">
      <c r="A23" s="27" t="s">
        <v>30</v>
      </c>
      <c r="B23" s="36">
        <v>919</v>
      </c>
      <c r="C23" s="36">
        <v>106</v>
      </c>
      <c r="D23" s="36">
        <v>117</v>
      </c>
      <c r="E23" s="36">
        <v>123</v>
      </c>
      <c r="F23" s="36">
        <v>94</v>
      </c>
      <c r="G23" s="36">
        <v>125</v>
      </c>
      <c r="H23" s="36">
        <v>98</v>
      </c>
      <c r="I23" s="36">
        <v>93</v>
      </c>
      <c r="J23" s="36">
        <v>82</v>
      </c>
      <c r="K23" s="36">
        <v>81</v>
      </c>
    </row>
    <row r="24" spans="1:11" ht="12.75" customHeight="1" x14ac:dyDescent="0.2">
      <c r="A24" s="27" t="s">
        <v>31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v>517</v>
      </c>
      <c r="C26" s="36">
        <v>53</v>
      </c>
      <c r="D26" s="36">
        <v>55</v>
      </c>
      <c r="E26" s="36">
        <v>48</v>
      </c>
      <c r="F26" s="36">
        <v>67</v>
      </c>
      <c r="G26" s="36">
        <v>68</v>
      </c>
      <c r="H26" s="36">
        <v>60</v>
      </c>
      <c r="I26" s="36">
        <v>47</v>
      </c>
      <c r="J26" s="36">
        <v>76</v>
      </c>
      <c r="K26" s="36">
        <v>43</v>
      </c>
    </row>
    <row r="27" spans="1:11" ht="12.75" customHeight="1" x14ac:dyDescent="0.2">
      <c r="A27" s="27" t="s">
        <v>34</v>
      </c>
      <c r="B27" s="36">
        <v>659</v>
      </c>
      <c r="C27" s="36">
        <v>90</v>
      </c>
      <c r="D27" s="36">
        <v>95</v>
      </c>
      <c r="E27" s="36">
        <v>82</v>
      </c>
      <c r="F27" s="36">
        <v>83</v>
      </c>
      <c r="G27" s="36">
        <v>85</v>
      </c>
      <c r="H27" s="36">
        <v>61</v>
      </c>
      <c r="I27" s="36">
        <v>62</v>
      </c>
      <c r="J27" s="36">
        <v>48</v>
      </c>
      <c r="K27" s="36">
        <v>53</v>
      </c>
    </row>
    <row r="28" spans="1:11" ht="12.75" customHeight="1" x14ac:dyDescent="0.2">
      <c r="A28" s="27" t="s">
        <v>35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v>734</v>
      </c>
      <c r="C29" s="36">
        <v>89</v>
      </c>
      <c r="D29" s="36">
        <v>90</v>
      </c>
      <c r="E29" s="36">
        <v>84</v>
      </c>
      <c r="F29" s="36">
        <v>101</v>
      </c>
      <c r="G29" s="36">
        <v>69</v>
      </c>
      <c r="H29" s="36">
        <v>92</v>
      </c>
      <c r="I29" s="36">
        <v>64</v>
      </c>
      <c r="J29" s="36">
        <v>81</v>
      </c>
      <c r="K29" s="36">
        <v>64</v>
      </c>
    </row>
    <row r="30" spans="1:11" ht="12.75" customHeight="1" x14ac:dyDescent="0.2">
      <c r="A30" s="27" t="s">
        <v>37</v>
      </c>
      <c r="B30" s="36">
        <v>1419</v>
      </c>
      <c r="C30" s="36">
        <v>175</v>
      </c>
      <c r="D30" s="36">
        <v>170</v>
      </c>
      <c r="E30" s="36">
        <v>159</v>
      </c>
      <c r="F30" s="36">
        <v>165</v>
      </c>
      <c r="G30" s="36">
        <v>167</v>
      </c>
      <c r="H30" s="36">
        <v>160</v>
      </c>
      <c r="I30" s="36">
        <v>168</v>
      </c>
      <c r="J30" s="36">
        <v>141</v>
      </c>
      <c r="K30" s="36">
        <v>114</v>
      </c>
    </row>
    <row r="31" spans="1:11" ht="12.75" customHeight="1" x14ac:dyDescent="0.2">
      <c r="A31" s="27" t="s">
        <v>38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v>565</v>
      </c>
      <c r="C32" s="36">
        <v>90</v>
      </c>
      <c r="D32" s="36">
        <v>62</v>
      </c>
      <c r="E32" s="36">
        <v>65</v>
      </c>
      <c r="F32" s="36">
        <v>81</v>
      </c>
      <c r="G32" s="36">
        <v>54</v>
      </c>
      <c r="H32" s="36">
        <v>63</v>
      </c>
      <c r="I32" s="36">
        <v>73</v>
      </c>
      <c r="J32" s="36">
        <v>34</v>
      </c>
      <c r="K32" s="36">
        <v>43</v>
      </c>
    </row>
    <row r="33" spans="1:11" ht="12.75" customHeight="1" x14ac:dyDescent="0.2">
      <c r="A33" s="27" t="s">
        <v>40</v>
      </c>
      <c r="B33" s="36">
        <v>512</v>
      </c>
      <c r="C33" s="36">
        <v>91</v>
      </c>
      <c r="D33" s="36">
        <v>91</v>
      </c>
      <c r="E33" s="36">
        <v>85</v>
      </c>
      <c r="F33" s="36">
        <v>64</v>
      </c>
      <c r="G33" s="36">
        <v>42</v>
      </c>
      <c r="H33" s="36">
        <v>41</v>
      </c>
      <c r="I33" s="36">
        <v>37</v>
      </c>
      <c r="J33" s="36">
        <v>37</v>
      </c>
      <c r="K33" s="36">
        <v>24</v>
      </c>
    </row>
    <row r="34" spans="1:11" ht="12.75" customHeight="1" x14ac:dyDescent="0.2">
      <c r="A34" s="1" t="s">
        <v>41</v>
      </c>
      <c r="B34" s="36">
        <v>8598</v>
      </c>
      <c r="C34" s="36">
        <v>1146</v>
      </c>
      <c r="D34" s="36">
        <v>1072</v>
      </c>
      <c r="E34" s="36">
        <v>1007</v>
      </c>
      <c r="F34" s="36">
        <v>1043</v>
      </c>
      <c r="G34" s="36">
        <v>998</v>
      </c>
      <c r="H34" s="36">
        <v>944</v>
      </c>
      <c r="I34" s="36">
        <v>846</v>
      </c>
      <c r="J34" s="36">
        <v>816</v>
      </c>
      <c r="K34" s="36">
        <v>726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36">
        <v>12891</v>
      </c>
      <c r="C36" s="36">
        <v>1633</v>
      </c>
      <c r="D36" s="36">
        <v>1522</v>
      </c>
      <c r="E36" s="36">
        <v>1444</v>
      </c>
      <c r="F36" s="36">
        <v>1527</v>
      </c>
      <c r="G36" s="36">
        <v>1463</v>
      </c>
      <c r="H36" s="36">
        <v>1410</v>
      </c>
      <c r="I36" s="36">
        <v>1334</v>
      </c>
      <c r="J36" s="36">
        <v>1347</v>
      </c>
      <c r="K36" s="36">
        <v>1211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3"/>
  <sheetViews>
    <sheetView workbookViewId="0">
      <selection activeCell="B36" sqref="B36"/>
    </sheetView>
  </sheetViews>
  <sheetFormatPr baseColWidth="10" defaultColWidth="9.85546875" defaultRowHeight="12.75" customHeight="1" x14ac:dyDescent="0.2"/>
  <cols>
    <col min="1" max="1" width="20.140625" style="24" customWidth="1"/>
    <col min="2" max="2" width="9.85546875" style="24" customWidth="1"/>
    <col min="3" max="11" width="9.28515625" style="24" customWidth="1"/>
    <col min="12" max="16384" width="9.85546875" style="24"/>
  </cols>
  <sheetData>
    <row r="1" spans="1:11" ht="12.75" customHeight="1" x14ac:dyDescent="0.25">
      <c r="A1" s="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2.75" customHeight="1" x14ac:dyDescent="0.2">
      <c r="A3" s="5" t="s">
        <v>45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2.75" customHeight="1" x14ac:dyDescent="0.2">
      <c r="A4" s="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26" customFormat="1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6" customFormat="1" ht="14.1" customHeight="1" x14ac:dyDescent="0.2">
      <c r="A6" s="27" t="s">
        <v>4</v>
      </c>
      <c r="B6" s="28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</row>
    <row r="7" spans="1:11" s="26" customFormat="1" ht="14.1" customHeight="1" x14ac:dyDescent="0.2">
      <c r="A7" s="30"/>
      <c r="B7" s="31" t="s">
        <v>7</v>
      </c>
      <c r="C7" s="32" t="s">
        <v>8</v>
      </c>
      <c r="D7" s="32" t="s">
        <v>9</v>
      </c>
      <c r="E7" s="32" t="s">
        <v>10</v>
      </c>
      <c r="F7" s="32" t="s">
        <v>11</v>
      </c>
      <c r="G7" s="32" t="s">
        <v>12</v>
      </c>
      <c r="H7" s="32" t="s">
        <v>13</v>
      </c>
      <c r="I7" s="32" t="s">
        <v>14</v>
      </c>
      <c r="J7" s="32" t="s">
        <v>15</v>
      </c>
      <c r="K7" s="33" t="s">
        <v>16</v>
      </c>
    </row>
    <row r="8" spans="1:11" ht="12.75" customHeight="1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27" t="s">
        <v>17</v>
      </c>
      <c r="B9" s="36">
        <f>SUM(C9:K9)</f>
        <v>603</v>
      </c>
      <c r="C9" s="36">
        <v>51</v>
      </c>
      <c r="D9" s="36">
        <v>42</v>
      </c>
      <c r="E9" s="36">
        <v>59</v>
      </c>
      <c r="F9" s="36">
        <v>61</v>
      </c>
      <c r="G9" s="36">
        <v>69</v>
      </c>
      <c r="H9" s="36">
        <v>67</v>
      </c>
      <c r="I9" s="36">
        <v>89</v>
      </c>
      <c r="J9" s="36">
        <v>82</v>
      </c>
      <c r="K9" s="36">
        <v>83</v>
      </c>
    </row>
    <row r="10" spans="1:11" ht="12.75" customHeight="1" x14ac:dyDescent="0.2">
      <c r="A10" s="27" t="s">
        <v>18</v>
      </c>
      <c r="B10" s="36">
        <f>SUM(C10:K10)</f>
        <v>755</v>
      </c>
      <c r="C10" s="36">
        <v>94</v>
      </c>
      <c r="D10" s="36">
        <v>71</v>
      </c>
      <c r="E10" s="36">
        <v>93</v>
      </c>
      <c r="F10" s="36">
        <v>89</v>
      </c>
      <c r="G10" s="36">
        <v>85</v>
      </c>
      <c r="H10" s="36">
        <v>95</v>
      </c>
      <c r="I10" s="36">
        <v>82</v>
      </c>
      <c r="J10" s="36">
        <v>90</v>
      </c>
      <c r="K10" s="36">
        <v>56</v>
      </c>
    </row>
    <row r="11" spans="1:11" ht="12.75" customHeight="1" x14ac:dyDescent="0.2">
      <c r="A11" s="27" t="s">
        <v>19</v>
      </c>
      <c r="B11" s="36">
        <f>SUM(C11:K11)</f>
        <v>879</v>
      </c>
      <c r="C11" s="36">
        <v>75</v>
      </c>
      <c r="D11" s="36">
        <v>70</v>
      </c>
      <c r="E11" s="36">
        <v>88</v>
      </c>
      <c r="F11" s="36">
        <v>102</v>
      </c>
      <c r="G11" s="36">
        <v>84</v>
      </c>
      <c r="H11" s="36">
        <v>102</v>
      </c>
      <c r="I11" s="36">
        <v>83</v>
      </c>
      <c r="J11" s="36">
        <v>152</v>
      </c>
      <c r="K11" s="36">
        <v>123</v>
      </c>
    </row>
    <row r="12" spans="1:11" ht="12.75" customHeight="1" x14ac:dyDescent="0.2">
      <c r="A12" s="27" t="s">
        <v>20</v>
      </c>
      <c r="B12" s="36">
        <f>SUM(C12:K12)</f>
        <v>803</v>
      </c>
      <c r="C12" s="36">
        <v>94</v>
      </c>
      <c r="D12" s="36">
        <v>79</v>
      </c>
      <c r="E12" s="36">
        <v>106</v>
      </c>
      <c r="F12" s="36">
        <v>88</v>
      </c>
      <c r="G12" s="36">
        <v>97</v>
      </c>
      <c r="H12" s="36">
        <v>105</v>
      </c>
      <c r="I12" s="36">
        <v>86</v>
      </c>
      <c r="J12" s="36">
        <v>71</v>
      </c>
      <c r="K12" s="36">
        <v>77</v>
      </c>
    </row>
    <row r="13" spans="1:11" ht="12.75" customHeight="1" x14ac:dyDescent="0.2">
      <c r="A13" s="27" t="s">
        <v>21</v>
      </c>
      <c r="B13" s="36">
        <f>SUM(C13:K13)</f>
        <v>1226</v>
      </c>
      <c r="C13" s="36">
        <v>136</v>
      </c>
      <c r="D13" s="36">
        <v>162</v>
      </c>
      <c r="E13" s="36">
        <v>154</v>
      </c>
      <c r="F13" s="36">
        <v>137</v>
      </c>
      <c r="G13" s="36">
        <v>129</v>
      </c>
      <c r="H13" s="36">
        <v>134</v>
      </c>
      <c r="I13" s="36">
        <v>134</v>
      </c>
      <c r="J13" s="36">
        <v>112</v>
      </c>
      <c r="K13" s="36">
        <v>128</v>
      </c>
    </row>
    <row r="14" spans="1:11" ht="12.75" customHeight="1" x14ac:dyDescent="0.2">
      <c r="A14" s="1" t="s">
        <v>22</v>
      </c>
      <c r="B14" s="36">
        <f t="shared" ref="B14:K14" si="0">SUM(B9:B13)</f>
        <v>4266</v>
      </c>
      <c r="C14" s="36">
        <f t="shared" si="0"/>
        <v>450</v>
      </c>
      <c r="D14" s="36">
        <f t="shared" si="0"/>
        <v>424</v>
      </c>
      <c r="E14" s="36">
        <f t="shared" si="0"/>
        <v>500</v>
      </c>
      <c r="F14" s="36">
        <f t="shared" si="0"/>
        <v>477</v>
      </c>
      <c r="G14" s="36">
        <f t="shared" si="0"/>
        <v>464</v>
      </c>
      <c r="H14" s="36">
        <f t="shared" si="0"/>
        <v>503</v>
      </c>
      <c r="I14" s="36">
        <f t="shared" si="0"/>
        <v>474</v>
      </c>
      <c r="J14" s="36">
        <f t="shared" si="0"/>
        <v>507</v>
      </c>
      <c r="K14" s="36">
        <f t="shared" si="0"/>
        <v>467</v>
      </c>
    </row>
    <row r="15" spans="1:11" ht="12.7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2.75" customHeight="1" x14ac:dyDescent="0.2">
      <c r="A16" s="27" t="s">
        <v>23</v>
      </c>
      <c r="B16" s="36">
        <f>SUM(C16:K16)</f>
        <v>1219</v>
      </c>
      <c r="C16" s="36">
        <v>156</v>
      </c>
      <c r="D16" s="36">
        <v>127</v>
      </c>
      <c r="E16" s="36">
        <v>158</v>
      </c>
      <c r="F16" s="36">
        <v>156</v>
      </c>
      <c r="G16" s="36">
        <v>141</v>
      </c>
      <c r="H16" s="36">
        <v>125</v>
      </c>
      <c r="I16" s="36">
        <v>135</v>
      </c>
      <c r="J16" s="36">
        <v>117</v>
      </c>
      <c r="K16" s="36">
        <v>104</v>
      </c>
    </row>
    <row r="17" spans="1:11" ht="12.75" customHeight="1" x14ac:dyDescent="0.2">
      <c r="A17" s="27" t="s">
        <v>24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.75" customHeight="1" x14ac:dyDescent="0.2">
      <c r="A18" s="27" t="s">
        <v>25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2.75" customHeight="1" x14ac:dyDescent="0.2">
      <c r="A19" s="27" t="s">
        <v>26</v>
      </c>
      <c r="B19" s="36">
        <f>SUM(C19:K19)</f>
        <v>402</v>
      </c>
      <c r="C19" s="36">
        <v>44</v>
      </c>
      <c r="D19" s="36">
        <v>51</v>
      </c>
      <c r="E19" s="36">
        <v>44</v>
      </c>
      <c r="F19" s="36">
        <v>53</v>
      </c>
      <c r="G19" s="36">
        <v>52</v>
      </c>
      <c r="H19" s="36">
        <v>42</v>
      </c>
      <c r="I19" s="36">
        <v>38</v>
      </c>
      <c r="J19" s="36">
        <v>31</v>
      </c>
      <c r="K19" s="36">
        <v>47</v>
      </c>
    </row>
    <row r="20" spans="1:11" ht="12.75" customHeight="1" x14ac:dyDescent="0.2">
      <c r="A20" s="27" t="s">
        <v>27</v>
      </c>
      <c r="B20" s="36">
        <f>SUM(C20:K20)</f>
        <v>906</v>
      </c>
      <c r="C20" s="36">
        <v>109</v>
      </c>
      <c r="D20" s="36">
        <v>106</v>
      </c>
      <c r="E20" s="36">
        <v>111</v>
      </c>
      <c r="F20" s="36">
        <v>102</v>
      </c>
      <c r="G20" s="36">
        <v>112</v>
      </c>
      <c r="H20" s="36">
        <v>80</v>
      </c>
      <c r="I20" s="36">
        <v>99</v>
      </c>
      <c r="J20" s="36">
        <v>88</v>
      </c>
      <c r="K20" s="36">
        <v>99</v>
      </c>
    </row>
    <row r="21" spans="1:11" ht="12.75" customHeight="1" x14ac:dyDescent="0.2">
      <c r="A21" s="27" t="s">
        <v>28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2.75" customHeight="1" x14ac:dyDescent="0.2">
      <c r="A22" s="27" t="s">
        <v>29</v>
      </c>
      <c r="B22" s="36">
        <f>SUM(C22:K22)</f>
        <v>634</v>
      </c>
      <c r="C22" s="36">
        <v>79</v>
      </c>
      <c r="D22" s="36">
        <v>70</v>
      </c>
      <c r="E22" s="36">
        <v>75</v>
      </c>
      <c r="F22" s="36">
        <v>81</v>
      </c>
      <c r="G22" s="36">
        <v>68</v>
      </c>
      <c r="H22" s="36">
        <v>74</v>
      </c>
      <c r="I22" s="36">
        <v>59</v>
      </c>
      <c r="J22" s="36">
        <v>71</v>
      </c>
      <c r="K22" s="36">
        <v>57</v>
      </c>
    </row>
    <row r="23" spans="1:11" ht="12.75" customHeight="1" x14ac:dyDescent="0.2">
      <c r="A23" s="27" t="s">
        <v>30</v>
      </c>
      <c r="B23" s="36">
        <f>SUM(C23:K23)</f>
        <v>919</v>
      </c>
      <c r="C23" s="36">
        <v>115</v>
      </c>
      <c r="D23" s="36">
        <v>109</v>
      </c>
      <c r="E23" s="36">
        <v>108</v>
      </c>
      <c r="F23" s="36">
        <v>130</v>
      </c>
      <c r="G23" s="36">
        <v>116</v>
      </c>
      <c r="H23" s="36">
        <v>102</v>
      </c>
      <c r="I23" s="36">
        <v>95</v>
      </c>
      <c r="J23" s="36">
        <v>80</v>
      </c>
      <c r="K23" s="36">
        <v>64</v>
      </c>
    </row>
    <row r="24" spans="1:11" ht="12.75" customHeight="1" x14ac:dyDescent="0.2">
      <c r="A24" s="27" t="s">
        <v>31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</row>
    <row r="25" spans="1:11" ht="12.75" customHeight="1" x14ac:dyDescent="0.2">
      <c r="A25" s="27" t="s">
        <v>32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</row>
    <row r="26" spans="1:11" ht="12.75" customHeight="1" x14ac:dyDescent="0.2">
      <c r="A26" s="27" t="s">
        <v>33</v>
      </c>
      <c r="B26" s="36">
        <f>SUM(C26:K26)</f>
        <v>515</v>
      </c>
      <c r="C26" s="36">
        <v>52</v>
      </c>
      <c r="D26" s="36">
        <v>52</v>
      </c>
      <c r="E26" s="36">
        <v>62</v>
      </c>
      <c r="F26" s="36">
        <v>74</v>
      </c>
      <c r="G26" s="36">
        <v>55</v>
      </c>
      <c r="H26" s="36">
        <v>51</v>
      </c>
      <c r="I26" s="36">
        <v>83</v>
      </c>
      <c r="J26" s="36">
        <v>42</v>
      </c>
      <c r="K26" s="36">
        <v>44</v>
      </c>
    </row>
    <row r="27" spans="1:11" ht="12.75" customHeight="1" x14ac:dyDescent="0.2">
      <c r="A27" s="27" t="s">
        <v>34</v>
      </c>
      <c r="B27" s="36">
        <f>SUM(C27:K27)</f>
        <v>627</v>
      </c>
      <c r="C27" s="36">
        <v>96</v>
      </c>
      <c r="D27" s="36">
        <v>85</v>
      </c>
      <c r="E27" s="36">
        <v>79</v>
      </c>
      <c r="F27" s="36">
        <v>84</v>
      </c>
      <c r="G27" s="36">
        <v>63</v>
      </c>
      <c r="H27" s="36">
        <v>59</v>
      </c>
      <c r="I27" s="36">
        <v>52</v>
      </c>
      <c r="J27" s="36">
        <v>52</v>
      </c>
      <c r="K27" s="36">
        <v>57</v>
      </c>
    </row>
    <row r="28" spans="1:11" ht="12.75" customHeight="1" x14ac:dyDescent="0.2">
      <c r="A28" s="27" t="s">
        <v>35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2.75" customHeight="1" x14ac:dyDescent="0.2">
      <c r="A29" s="27" t="s">
        <v>36</v>
      </c>
      <c r="B29" s="36">
        <f>SUM(C29:K29)</f>
        <v>722</v>
      </c>
      <c r="C29" s="36">
        <v>95</v>
      </c>
      <c r="D29" s="36">
        <v>88</v>
      </c>
      <c r="E29" s="36">
        <v>103</v>
      </c>
      <c r="F29" s="36">
        <v>71</v>
      </c>
      <c r="G29" s="36">
        <v>93</v>
      </c>
      <c r="H29" s="36">
        <v>66</v>
      </c>
      <c r="I29" s="36">
        <v>84</v>
      </c>
      <c r="J29" s="36">
        <v>65</v>
      </c>
      <c r="K29" s="36">
        <v>57</v>
      </c>
    </row>
    <row r="30" spans="1:11" ht="12.75" customHeight="1" x14ac:dyDescent="0.2">
      <c r="A30" s="27" t="s">
        <v>37</v>
      </c>
      <c r="B30" s="36">
        <f>SUM(C30:K30)</f>
        <v>1393</v>
      </c>
      <c r="C30" s="36">
        <v>169</v>
      </c>
      <c r="D30" s="36">
        <v>164</v>
      </c>
      <c r="E30" s="36">
        <v>160</v>
      </c>
      <c r="F30" s="36">
        <v>182</v>
      </c>
      <c r="G30" s="36">
        <v>158</v>
      </c>
      <c r="H30" s="36">
        <v>175</v>
      </c>
      <c r="I30" s="36">
        <v>147</v>
      </c>
      <c r="J30" s="36">
        <v>116</v>
      </c>
      <c r="K30" s="36">
        <v>122</v>
      </c>
    </row>
    <row r="31" spans="1:11" ht="12.75" customHeight="1" x14ac:dyDescent="0.2">
      <c r="A31" s="27" t="s">
        <v>38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12.75" customHeight="1" x14ac:dyDescent="0.2">
      <c r="A32" s="27" t="s">
        <v>39</v>
      </c>
      <c r="B32" s="36">
        <f>SUM(C32:K32)</f>
        <v>529</v>
      </c>
      <c r="C32" s="36">
        <v>58</v>
      </c>
      <c r="D32" s="36">
        <v>67</v>
      </c>
      <c r="E32" s="36">
        <v>80</v>
      </c>
      <c r="F32" s="36">
        <v>58</v>
      </c>
      <c r="G32" s="36">
        <v>68</v>
      </c>
      <c r="H32" s="36">
        <v>78</v>
      </c>
      <c r="I32" s="36">
        <v>42</v>
      </c>
      <c r="J32" s="36">
        <v>44</v>
      </c>
      <c r="K32" s="36">
        <v>34</v>
      </c>
    </row>
    <row r="33" spans="1:11" ht="12.75" customHeight="1" x14ac:dyDescent="0.2">
      <c r="A33" s="27" t="s">
        <v>40</v>
      </c>
      <c r="B33" s="36">
        <f>SUM(C33:K33)</f>
        <v>491</v>
      </c>
      <c r="C33" s="36">
        <v>102</v>
      </c>
      <c r="D33" s="36">
        <v>90</v>
      </c>
      <c r="E33" s="36">
        <v>65</v>
      </c>
      <c r="F33" s="36">
        <v>46</v>
      </c>
      <c r="G33" s="36">
        <v>42</v>
      </c>
      <c r="H33" s="36">
        <v>41</v>
      </c>
      <c r="I33" s="36">
        <v>38</v>
      </c>
      <c r="J33" s="36">
        <v>25</v>
      </c>
      <c r="K33" s="36">
        <v>42</v>
      </c>
    </row>
    <row r="34" spans="1:11" ht="12.75" customHeight="1" x14ac:dyDescent="0.2">
      <c r="A34" s="1" t="s">
        <v>41</v>
      </c>
      <c r="B34" s="36">
        <f t="shared" ref="B34:K34" si="1">SUM(B16:B33)</f>
        <v>8357</v>
      </c>
      <c r="C34" s="36">
        <f t="shared" si="1"/>
        <v>1075</v>
      </c>
      <c r="D34" s="36">
        <f t="shared" si="1"/>
        <v>1009</v>
      </c>
      <c r="E34" s="36">
        <f t="shared" si="1"/>
        <v>1045</v>
      </c>
      <c r="F34" s="36">
        <f t="shared" si="1"/>
        <v>1037</v>
      </c>
      <c r="G34" s="36">
        <f t="shared" si="1"/>
        <v>968</v>
      </c>
      <c r="H34" s="36">
        <f t="shared" si="1"/>
        <v>893</v>
      </c>
      <c r="I34" s="36">
        <f t="shared" si="1"/>
        <v>872</v>
      </c>
      <c r="J34" s="36">
        <f t="shared" si="1"/>
        <v>731</v>
      </c>
      <c r="K34" s="36">
        <f t="shared" si="1"/>
        <v>727</v>
      </c>
    </row>
    <row r="35" spans="1:11" ht="12.7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2.75" customHeight="1" x14ac:dyDescent="0.2">
      <c r="A36" s="1" t="s">
        <v>42</v>
      </c>
      <c r="B36" s="36">
        <f t="shared" ref="B36:K36" si="2">B34+B14</f>
        <v>12623</v>
      </c>
      <c r="C36" s="36">
        <f t="shared" si="2"/>
        <v>1525</v>
      </c>
      <c r="D36" s="36">
        <f t="shared" si="2"/>
        <v>1433</v>
      </c>
      <c r="E36" s="36">
        <f t="shared" si="2"/>
        <v>1545</v>
      </c>
      <c r="F36" s="36">
        <f t="shared" si="2"/>
        <v>1514</v>
      </c>
      <c r="G36" s="36">
        <f t="shared" si="2"/>
        <v>1432</v>
      </c>
      <c r="H36" s="36">
        <f t="shared" si="2"/>
        <v>1396</v>
      </c>
      <c r="I36" s="36">
        <f t="shared" si="2"/>
        <v>1346</v>
      </c>
      <c r="J36" s="36">
        <f t="shared" si="2"/>
        <v>1238</v>
      </c>
      <c r="K36" s="36">
        <f t="shared" si="2"/>
        <v>1194</v>
      </c>
    </row>
    <row r="62" spans="1:1" ht="10.199999999999999" x14ac:dyDescent="0.2">
      <c r="A62" s="39"/>
    </row>
    <row r="63" spans="1:1" ht="10.199999999999999" x14ac:dyDescent="0.2"/>
  </sheetData>
  <phoneticPr fontId="1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4" workbookViewId="0">
      <selection activeCell="O7" sqref="O7"/>
    </sheetView>
  </sheetViews>
  <sheetFormatPr baseColWidth="10" defaultColWidth="9.85546875" defaultRowHeight="12.75" customHeight="1" x14ac:dyDescent="0.2"/>
  <cols>
    <col min="1" max="1" width="22" style="24" customWidth="1"/>
    <col min="2" max="2" width="10.42578125" style="24" customWidth="1"/>
    <col min="3" max="11" width="8.85546875" style="24" customWidth="1"/>
    <col min="12" max="16384" width="9.85546875" style="24"/>
  </cols>
  <sheetData>
    <row r="1" spans="1:14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26.25" customHeight="1" x14ac:dyDescent="0.2">
      <c r="A3" s="70" t="s">
        <v>119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4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48"/>
      <c r="J5" s="71"/>
      <c r="K5" s="49"/>
    </row>
    <row r="6" spans="1:14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48"/>
      <c r="J6" s="71" t="s">
        <v>106</v>
      </c>
      <c r="K6" s="49"/>
    </row>
    <row r="7" spans="1:14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2">
        <v>11</v>
      </c>
      <c r="J7" s="72">
        <v>1</v>
      </c>
      <c r="K7" s="73">
        <v>2</v>
      </c>
    </row>
    <row r="8" spans="1:14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4" ht="12.75" customHeight="1" x14ac:dyDescent="0.25">
      <c r="A9" s="51" t="s">
        <v>17</v>
      </c>
      <c r="B9" s="52">
        <v>640</v>
      </c>
      <c r="C9" s="52">
        <v>82</v>
      </c>
      <c r="D9" s="52">
        <v>113</v>
      </c>
      <c r="E9" s="52">
        <v>82</v>
      </c>
      <c r="F9" s="52">
        <v>90</v>
      </c>
      <c r="G9" s="52">
        <v>67</v>
      </c>
      <c r="H9" s="52">
        <v>64</v>
      </c>
      <c r="I9" s="52">
        <v>0</v>
      </c>
      <c r="J9" s="52">
        <v>76</v>
      </c>
      <c r="K9" s="52">
        <v>66</v>
      </c>
      <c r="M9" s="75"/>
      <c r="N9" s="64"/>
    </row>
    <row r="10" spans="1:14" ht="12.75" customHeight="1" x14ac:dyDescent="0.25">
      <c r="A10" s="51" t="s">
        <v>18</v>
      </c>
      <c r="B10" s="52">
        <v>1071</v>
      </c>
      <c r="C10" s="52">
        <v>132</v>
      </c>
      <c r="D10" s="52">
        <v>134</v>
      </c>
      <c r="E10" s="52">
        <v>141</v>
      </c>
      <c r="F10" s="52">
        <v>148</v>
      </c>
      <c r="G10" s="52">
        <v>138</v>
      </c>
      <c r="H10" s="52">
        <v>125</v>
      </c>
      <c r="I10" s="52">
        <v>0</v>
      </c>
      <c r="J10" s="52">
        <v>128</v>
      </c>
      <c r="K10" s="52">
        <v>125</v>
      </c>
      <c r="M10" s="75"/>
      <c r="N10" s="64"/>
    </row>
    <row r="11" spans="1:14" ht="12.75" customHeight="1" x14ac:dyDescent="0.25">
      <c r="A11" s="51" t="s">
        <v>19</v>
      </c>
      <c r="B11" s="52">
        <v>1205</v>
      </c>
      <c r="C11" s="52">
        <v>194</v>
      </c>
      <c r="D11" s="52">
        <v>148</v>
      </c>
      <c r="E11" s="52">
        <v>185</v>
      </c>
      <c r="F11" s="52">
        <v>136</v>
      </c>
      <c r="G11" s="52">
        <v>128</v>
      </c>
      <c r="H11" s="52">
        <v>132</v>
      </c>
      <c r="I11" s="52">
        <v>66</v>
      </c>
      <c r="J11" s="52">
        <v>104</v>
      </c>
      <c r="K11" s="52">
        <v>112</v>
      </c>
      <c r="M11" s="75"/>
      <c r="N11" s="64"/>
    </row>
    <row r="12" spans="1:14" ht="12.75" customHeight="1" x14ac:dyDescent="0.25">
      <c r="A12" s="51" t="s">
        <v>20</v>
      </c>
      <c r="B12" s="52">
        <v>1158</v>
      </c>
      <c r="C12" s="52">
        <v>161</v>
      </c>
      <c r="D12" s="52">
        <v>151</v>
      </c>
      <c r="E12" s="52">
        <v>145</v>
      </c>
      <c r="F12" s="52">
        <v>148</v>
      </c>
      <c r="G12" s="52">
        <v>160</v>
      </c>
      <c r="H12" s="52">
        <v>139</v>
      </c>
      <c r="I12" s="52">
        <v>0</v>
      </c>
      <c r="J12" s="52">
        <v>126</v>
      </c>
      <c r="K12" s="52">
        <v>128</v>
      </c>
      <c r="M12" s="75"/>
      <c r="N12" s="64"/>
    </row>
    <row r="13" spans="1:14" ht="12.75" customHeight="1" x14ac:dyDescent="0.25">
      <c r="A13" s="51" t="s">
        <v>21</v>
      </c>
      <c r="B13" s="52">
        <v>1768</v>
      </c>
      <c r="C13" s="52">
        <v>240</v>
      </c>
      <c r="D13" s="52">
        <v>232</v>
      </c>
      <c r="E13" s="52">
        <v>226</v>
      </c>
      <c r="F13" s="52">
        <v>225</v>
      </c>
      <c r="G13" s="52">
        <v>216</v>
      </c>
      <c r="H13" s="52">
        <v>224</v>
      </c>
      <c r="I13" s="52">
        <v>0</v>
      </c>
      <c r="J13" s="52">
        <v>205</v>
      </c>
      <c r="K13" s="52">
        <v>200</v>
      </c>
      <c r="M13" s="75"/>
      <c r="N13" s="64"/>
    </row>
    <row r="14" spans="1:14" s="76" customFormat="1" ht="17.100000000000001" customHeight="1" x14ac:dyDescent="0.2">
      <c r="A14" s="54" t="s">
        <v>22</v>
      </c>
      <c r="B14" s="58">
        <f>SUM(B9:B13)</f>
        <v>5842</v>
      </c>
      <c r="C14" s="58">
        <f t="shared" ref="C14:K14" si="0">SUM(C9:C13)</f>
        <v>809</v>
      </c>
      <c r="D14" s="58">
        <f t="shared" si="0"/>
        <v>778</v>
      </c>
      <c r="E14" s="58">
        <f t="shared" si="0"/>
        <v>779</v>
      </c>
      <c r="F14" s="58">
        <f t="shared" si="0"/>
        <v>747</v>
      </c>
      <c r="G14" s="58">
        <f t="shared" si="0"/>
        <v>709</v>
      </c>
      <c r="H14" s="58">
        <f t="shared" si="0"/>
        <v>684</v>
      </c>
      <c r="I14" s="58">
        <f>SUM(I9:I13)</f>
        <v>66</v>
      </c>
      <c r="J14" s="58">
        <f t="shared" si="0"/>
        <v>639</v>
      </c>
      <c r="K14" s="58">
        <f t="shared" si="0"/>
        <v>631</v>
      </c>
      <c r="N14" s="77"/>
    </row>
    <row r="15" spans="1:14" ht="12.75" customHeight="1" x14ac:dyDescent="0.25">
      <c r="A15" s="51" t="s">
        <v>23</v>
      </c>
      <c r="B15" s="52">
        <v>1670</v>
      </c>
      <c r="C15" s="52">
        <v>230</v>
      </c>
      <c r="D15" s="52">
        <v>254</v>
      </c>
      <c r="E15" s="52">
        <v>222</v>
      </c>
      <c r="F15" s="52">
        <v>204</v>
      </c>
      <c r="G15" s="52">
        <v>230</v>
      </c>
      <c r="H15" s="52">
        <v>172</v>
      </c>
      <c r="I15" s="52">
        <v>0</v>
      </c>
      <c r="J15" s="52">
        <v>190</v>
      </c>
      <c r="K15" s="52">
        <v>168</v>
      </c>
      <c r="M15" s="75"/>
      <c r="N15" s="64"/>
    </row>
    <row r="16" spans="1:14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M16" s="52"/>
      <c r="N16" s="64"/>
    </row>
    <row r="17" spans="1:14" ht="12.75" customHeight="1" x14ac:dyDescent="0.25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M17" s="75"/>
      <c r="N17" s="64"/>
    </row>
    <row r="18" spans="1:14" ht="12.75" customHeight="1" x14ac:dyDescent="0.2">
      <c r="A18" s="51" t="s">
        <v>26</v>
      </c>
      <c r="B18" s="52">
        <v>789</v>
      </c>
      <c r="C18" s="52">
        <v>89</v>
      </c>
      <c r="D18" s="52">
        <v>89</v>
      </c>
      <c r="E18" s="52">
        <v>90</v>
      </c>
      <c r="F18" s="52">
        <v>90</v>
      </c>
      <c r="G18" s="52">
        <v>89</v>
      </c>
      <c r="H18" s="52">
        <v>86</v>
      </c>
      <c r="I18" s="52">
        <v>55</v>
      </c>
      <c r="J18" s="52">
        <v>100</v>
      </c>
      <c r="K18" s="52">
        <v>101</v>
      </c>
      <c r="M18" s="52"/>
      <c r="N18" s="64"/>
    </row>
    <row r="19" spans="1:14" ht="12.75" customHeight="1" x14ac:dyDescent="0.25">
      <c r="A19" s="51" t="s">
        <v>27</v>
      </c>
      <c r="B19" s="52">
        <v>1279</v>
      </c>
      <c r="C19" s="52">
        <v>140</v>
      </c>
      <c r="D19" s="52">
        <v>165</v>
      </c>
      <c r="E19" s="52">
        <v>146</v>
      </c>
      <c r="F19" s="52">
        <v>155</v>
      </c>
      <c r="G19" s="52">
        <v>150</v>
      </c>
      <c r="H19" s="52">
        <v>134</v>
      </c>
      <c r="I19" s="52">
        <v>67</v>
      </c>
      <c r="J19" s="52">
        <v>175</v>
      </c>
      <c r="K19" s="52">
        <v>147</v>
      </c>
      <c r="M19" s="75"/>
      <c r="N19" s="64"/>
    </row>
    <row r="20" spans="1:14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M20" s="52"/>
      <c r="N20" s="64"/>
    </row>
    <row r="21" spans="1:14" ht="12.75" customHeight="1" x14ac:dyDescent="0.25">
      <c r="A21" s="51" t="s">
        <v>29</v>
      </c>
      <c r="B21" s="52">
        <v>654</v>
      </c>
      <c r="C21" s="52">
        <v>104</v>
      </c>
      <c r="D21" s="52">
        <v>108</v>
      </c>
      <c r="E21" s="52">
        <v>102</v>
      </c>
      <c r="F21" s="52">
        <v>83</v>
      </c>
      <c r="G21" s="52">
        <v>79</v>
      </c>
      <c r="H21" s="52">
        <v>78</v>
      </c>
      <c r="I21" s="52">
        <v>0</v>
      </c>
      <c r="J21" s="52">
        <v>65</v>
      </c>
      <c r="K21" s="52">
        <v>35</v>
      </c>
      <c r="M21" s="75"/>
      <c r="N21" s="64"/>
    </row>
    <row r="22" spans="1:14" ht="12.75" customHeight="1" x14ac:dyDescent="0.2">
      <c r="A22" s="51" t="s">
        <v>30</v>
      </c>
      <c r="B22" s="52">
        <v>943</v>
      </c>
      <c r="C22" s="52">
        <v>124</v>
      </c>
      <c r="D22" s="52">
        <v>133</v>
      </c>
      <c r="E22" s="52">
        <v>147</v>
      </c>
      <c r="F22" s="52">
        <v>126</v>
      </c>
      <c r="G22" s="52">
        <v>124</v>
      </c>
      <c r="H22" s="52">
        <v>98</v>
      </c>
      <c r="I22" s="52">
        <v>0</v>
      </c>
      <c r="J22" s="52">
        <v>103</v>
      </c>
      <c r="K22" s="52">
        <v>88</v>
      </c>
      <c r="M22" s="52"/>
      <c r="N22" s="64"/>
    </row>
    <row r="23" spans="1:14" ht="12.75" customHeight="1" x14ac:dyDescent="0.25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M23" s="75"/>
      <c r="N23" s="64"/>
    </row>
    <row r="24" spans="1:14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M24" s="52"/>
      <c r="N24" s="64"/>
    </row>
    <row r="25" spans="1:14" ht="12.75" customHeight="1" x14ac:dyDescent="0.25">
      <c r="A25" s="51" t="s">
        <v>33</v>
      </c>
      <c r="B25" s="52">
        <v>531</v>
      </c>
      <c r="C25" s="52">
        <v>72</v>
      </c>
      <c r="D25" s="52">
        <v>62</v>
      </c>
      <c r="E25" s="52">
        <v>74</v>
      </c>
      <c r="F25" s="52">
        <v>72</v>
      </c>
      <c r="G25" s="52">
        <v>62</v>
      </c>
      <c r="H25" s="52">
        <v>70</v>
      </c>
      <c r="I25" s="52">
        <v>0</v>
      </c>
      <c r="J25" s="52">
        <v>66</v>
      </c>
      <c r="K25" s="52">
        <v>53</v>
      </c>
      <c r="M25" s="75"/>
      <c r="N25" s="64"/>
    </row>
    <row r="26" spans="1:14" ht="12.75" customHeight="1" x14ac:dyDescent="0.2">
      <c r="A26" s="51" t="s">
        <v>34</v>
      </c>
      <c r="B26" s="52">
        <v>902</v>
      </c>
      <c r="C26" s="52">
        <v>114</v>
      </c>
      <c r="D26" s="52">
        <v>143</v>
      </c>
      <c r="E26" s="52">
        <v>121</v>
      </c>
      <c r="F26" s="52">
        <v>105</v>
      </c>
      <c r="G26" s="52">
        <v>127</v>
      </c>
      <c r="H26" s="52">
        <v>106</v>
      </c>
      <c r="I26" s="52">
        <v>0</v>
      </c>
      <c r="J26" s="52">
        <v>103</v>
      </c>
      <c r="K26" s="52">
        <v>83</v>
      </c>
      <c r="M26" s="52"/>
      <c r="N26" s="64"/>
    </row>
    <row r="27" spans="1:14" ht="12.75" customHeight="1" x14ac:dyDescent="0.25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M27" s="75"/>
      <c r="N27" s="64"/>
    </row>
    <row r="28" spans="1:14" ht="12.75" customHeight="1" x14ac:dyDescent="0.2">
      <c r="A28" s="51" t="s">
        <v>36</v>
      </c>
      <c r="B28" s="52">
        <v>796</v>
      </c>
      <c r="C28" s="52">
        <v>119</v>
      </c>
      <c r="D28" s="52">
        <v>98</v>
      </c>
      <c r="E28" s="52">
        <v>115</v>
      </c>
      <c r="F28" s="52">
        <v>92</v>
      </c>
      <c r="G28" s="52">
        <v>89</v>
      </c>
      <c r="H28" s="52">
        <v>101</v>
      </c>
      <c r="I28" s="52">
        <v>0</v>
      </c>
      <c r="J28" s="52">
        <v>98</v>
      </c>
      <c r="K28" s="52">
        <v>84</v>
      </c>
      <c r="M28" s="52"/>
      <c r="N28" s="64"/>
    </row>
    <row r="29" spans="1:14" ht="12.75" customHeight="1" x14ac:dyDescent="0.25">
      <c r="A29" s="51" t="s">
        <v>37</v>
      </c>
      <c r="B29" s="52">
        <v>1512</v>
      </c>
      <c r="C29" s="52">
        <v>205</v>
      </c>
      <c r="D29" s="52">
        <v>219</v>
      </c>
      <c r="E29" s="52">
        <v>208</v>
      </c>
      <c r="F29" s="52">
        <v>178</v>
      </c>
      <c r="G29" s="52">
        <v>196</v>
      </c>
      <c r="H29" s="52">
        <v>195</v>
      </c>
      <c r="I29" s="52">
        <v>0</v>
      </c>
      <c r="J29" s="52">
        <v>162</v>
      </c>
      <c r="K29" s="52">
        <v>149</v>
      </c>
      <c r="M29" s="75"/>
      <c r="N29" s="64"/>
    </row>
    <row r="30" spans="1:14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M30" s="52"/>
      <c r="N30" s="64"/>
    </row>
    <row r="31" spans="1:14" ht="12.75" customHeight="1" x14ac:dyDescent="0.25">
      <c r="A31" s="51" t="s">
        <v>39</v>
      </c>
      <c r="B31" s="52">
        <v>777</v>
      </c>
      <c r="C31" s="52">
        <v>140</v>
      </c>
      <c r="D31" s="52">
        <v>131</v>
      </c>
      <c r="E31" s="52">
        <v>106</v>
      </c>
      <c r="F31" s="52">
        <v>113</v>
      </c>
      <c r="G31" s="52">
        <v>99</v>
      </c>
      <c r="H31" s="52">
        <v>81</v>
      </c>
      <c r="I31" s="52">
        <v>0</v>
      </c>
      <c r="J31" s="52">
        <v>68</v>
      </c>
      <c r="K31" s="52">
        <v>39</v>
      </c>
      <c r="M31" s="75"/>
      <c r="N31" s="64"/>
    </row>
    <row r="32" spans="1:14" ht="12.75" customHeight="1" x14ac:dyDescent="0.2">
      <c r="A32" s="51" t="s">
        <v>40</v>
      </c>
      <c r="B32" s="52">
        <v>786</v>
      </c>
      <c r="C32" s="52">
        <v>117</v>
      </c>
      <c r="D32" s="52">
        <v>118</v>
      </c>
      <c r="E32" s="52">
        <v>94</v>
      </c>
      <c r="F32" s="52">
        <v>86</v>
      </c>
      <c r="G32" s="52">
        <v>95</v>
      </c>
      <c r="H32" s="52">
        <v>118</v>
      </c>
      <c r="I32" s="52">
        <v>0</v>
      </c>
      <c r="J32" s="52">
        <v>84</v>
      </c>
      <c r="K32" s="52">
        <v>74</v>
      </c>
      <c r="M32" s="52"/>
      <c r="N32" s="64"/>
    </row>
    <row r="33" spans="1:13" s="76" customFormat="1" ht="17.100000000000001" customHeight="1" x14ac:dyDescent="0.25">
      <c r="A33" s="54" t="s">
        <v>41</v>
      </c>
      <c r="B33" s="58">
        <f>SUM(C33:K33)</f>
        <v>10639</v>
      </c>
      <c r="C33" s="58">
        <f t="shared" ref="C33:H33" si="1">SUM(C15:C32)</f>
        <v>1454</v>
      </c>
      <c r="D33" s="58">
        <f t="shared" si="1"/>
        <v>1520</v>
      </c>
      <c r="E33" s="58">
        <f t="shared" si="1"/>
        <v>1425</v>
      </c>
      <c r="F33" s="58">
        <f t="shared" si="1"/>
        <v>1304</v>
      </c>
      <c r="G33" s="58">
        <f t="shared" si="1"/>
        <v>1340</v>
      </c>
      <c r="H33" s="58">
        <f t="shared" si="1"/>
        <v>1239</v>
      </c>
      <c r="I33" s="58">
        <f>SUM(I15:I32)</f>
        <v>122</v>
      </c>
      <c r="J33" s="58">
        <f>SUM(J15:J32)</f>
        <v>1214</v>
      </c>
      <c r="K33" s="58">
        <f>SUM(K15:K32)</f>
        <v>1021</v>
      </c>
      <c r="M33" s="78"/>
    </row>
    <row r="34" spans="1:13" ht="17.100000000000001" customHeight="1" x14ac:dyDescent="0.2">
      <c r="A34" s="54" t="s">
        <v>42</v>
      </c>
      <c r="B34" s="58">
        <f>B14+B33</f>
        <v>16481</v>
      </c>
      <c r="C34" s="58">
        <f>C14+C33</f>
        <v>2263</v>
      </c>
      <c r="D34" s="58">
        <f t="shared" ref="D34:K34" si="2">D14+D33</f>
        <v>2298</v>
      </c>
      <c r="E34" s="58">
        <f t="shared" si="2"/>
        <v>2204</v>
      </c>
      <c r="F34" s="58">
        <f t="shared" si="2"/>
        <v>2051</v>
      </c>
      <c r="G34" s="58">
        <f t="shared" si="2"/>
        <v>2049</v>
      </c>
      <c r="H34" s="58">
        <f t="shared" si="2"/>
        <v>1923</v>
      </c>
      <c r="I34" s="58">
        <f>I14+I33</f>
        <v>188</v>
      </c>
      <c r="J34" s="58">
        <f t="shared" si="2"/>
        <v>1853</v>
      </c>
      <c r="K34" s="58">
        <f t="shared" si="2"/>
        <v>1652</v>
      </c>
      <c r="L34" s="64"/>
    </row>
    <row r="35" spans="1:13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3" ht="11.4" x14ac:dyDescent="0.2">
      <c r="A36" s="65" t="s">
        <v>114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3" ht="13.5" customHeight="1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3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3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7" spans="1:13" ht="12.75" customHeight="1" x14ac:dyDescent="0.2">
      <c r="K47" s="24" t="s">
        <v>116</v>
      </c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O16" sqref="O16"/>
    </sheetView>
  </sheetViews>
  <sheetFormatPr baseColWidth="10" defaultColWidth="9.85546875" defaultRowHeight="12.75" customHeight="1" x14ac:dyDescent="0.2"/>
  <cols>
    <col min="1" max="1" width="22" style="24" customWidth="1"/>
    <col min="2" max="2" width="10.42578125" style="24" customWidth="1"/>
    <col min="3" max="11" width="8.85546875" style="24" customWidth="1"/>
    <col min="12" max="16384" width="9.85546875" style="24"/>
  </cols>
  <sheetData>
    <row r="1" spans="1:14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26.25" customHeight="1" x14ac:dyDescent="0.2">
      <c r="A3" s="70" t="s">
        <v>118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4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48"/>
      <c r="J5" s="71"/>
      <c r="K5" s="49"/>
    </row>
    <row r="6" spans="1:14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48"/>
      <c r="J6" s="71" t="s">
        <v>106</v>
      </c>
      <c r="K6" s="49"/>
    </row>
    <row r="7" spans="1:14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2">
        <v>11</v>
      </c>
      <c r="J7" s="72">
        <v>1</v>
      </c>
      <c r="K7" s="73">
        <v>2</v>
      </c>
    </row>
    <row r="8" spans="1:14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4" ht="12.75" customHeight="1" x14ac:dyDescent="0.25">
      <c r="A9" s="51" t="s">
        <v>17</v>
      </c>
      <c r="B9" s="52">
        <v>624</v>
      </c>
      <c r="C9" s="52">
        <v>111</v>
      </c>
      <c r="D9" s="52">
        <v>82</v>
      </c>
      <c r="E9" s="52">
        <v>88</v>
      </c>
      <c r="F9" s="52">
        <v>72</v>
      </c>
      <c r="G9" s="52">
        <v>62</v>
      </c>
      <c r="H9" s="52">
        <v>73</v>
      </c>
      <c r="I9" s="52">
        <v>0</v>
      </c>
      <c r="J9" s="52">
        <v>71</v>
      </c>
      <c r="K9" s="52">
        <v>65</v>
      </c>
      <c r="M9" s="75"/>
      <c r="N9" s="64"/>
    </row>
    <row r="10" spans="1:14" ht="12.75" customHeight="1" x14ac:dyDescent="0.25">
      <c r="A10" s="51" t="s">
        <v>18</v>
      </c>
      <c r="B10" s="52">
        <v>1071</v>
      </c>
      <c r="C10" s="52">
        <v>127</v>
      </c>
      <c r="D10" s="52">
        <v>140</v>
      </c>
      <c r="E10" s="52">
        <v>150</v>
      </c>
      <c r="F10" s="52">
        <v>136</v>
      </c>
      <c r="G10" s="52">
        <v>133</v>
      </c>
      <c r="H10" s="52">
        <v>136</v>
      </c>
      <c r="I10" s="52">
        <v>0</v>
      </c>
      <c r="J10" s="52">
        <v>137</v>
      </c>
      <c r="K10" s="52">
        <v>112</v>
      </c>
      <c r="M10" s="75"/>
      <c r="N10" s="64"/>
    </row>
    <row r="11" spans="1:14" ht="12.75" customHeight="1" x14ac:dyDescent="0.25">
      <c r="A11" s="51" t="s">
        <v>19</v>
      </c>
      <c r="B11" s="52">
        <v>1194</v>
      </c>
      <c r="C11" s="52">
        <v>149</v>
      </c>
      <c r="D11" s="52">
        <v>195</v>
      </c>
      <c r="E11" s="52">
        <v>151</v>
      </c>
      <c r="F11" s="52">
        <v>140</v>
      </c>
      <c r="G11" s="52">
        <v>136</v>
      </c>
      <c r="H11" s="52">
        <v>136</v>
      </c>
      <c r="I11" s="52">
        <v>47</v>
      </c>
      <c r="J11" s="52">
        <v>128</v>
      </c>
      <c r="K11" s="52">
        <v>112</v>
      </c>
      <c r="M11" s="75"/>
      <c r="N11" s="64"/>
    </row>
    <row r="12" spans="1:14" ht="12.75" customHeight="1" x14ac:dyDescent="0.25">
      <c r="A12" s="51" t="s">
        <v>20</v>
      </c>
      <c r="B12" s="52">
        <v>1151</v>
      </c>
      <c r="C12" s="52">
        <v>159</v>
      </c>
      <c r="D12" s="52">
        <v>152</v>
      </c>
      <c r="E12" s="52">
        <v>158</v>
      </c>
      <c r="F12" s="52">
        <v>165</v>
      </c>
      <c r="G12" s="52">
        <v>137</v>
      </c>
      <c r="H12" s="52">
        <v>119</v>
      </c>
      <c r="I12" s="52">
        <v>0</v>
      </c>
      <c r="J12" s="52">
        <v>139</v>
      </c>
      <c r="K12" s="52">
        <v>122</v>
      </c>
      <c r="M12" s="75"/>
      <c r="N12" s="64"/>
    </row>
    <row r="13" spans="1:14" ht="12.75" customHeight="1" x14ac:dyDescent="0.25">
      <c r="A13" s="51" t="s">
        <v>21</v>
      </c>
      <c r="B13" s="52">
        <v>1799</v>
      </c>
      <c r="C13" s="52">
        <v>237</v>
      </c>
      <c r="D13" s="52">
        <v>235</v>
      </c>
      <c r="E13" s="52">
        <v>235</v>
      </c>
      <c r="F13" s="52">
        <v>224</v>
      </c>
      <c r="G13" s="52">
        <v>226</v>
      </c>
      <c r="H13" s="52">
        <v>203</v>
      </c>
      <c r="I13" s="52">
        <v>0</v>
      </c>
      <c r="J13" s="52">
        <v>210</v>
      </c>
      <c r="K13" s="52">
        <v>229</v>
      </c>
      <c r="M13" s="75"/>
      <c r="N13" s="64"/>
    </row>
    <row r="14" spans="1:14" ht="17.100000000000001" customHeight="1" x14ac:dyDescent="0.2">
      <c r="A14" s="54" t="s">
        <v>22</v>
      </c>
      <c r="B14" s="52">
        <f>SUM(B9:B13)</f>
        <v>5839</v>
      </c>
      <c r="C14" s="52">
        <f t="shared" ref="C14:K14" si="0">SUM(C9:C13)</f>
        <v>783</v>
      </c>
      <c r="D14" s="52">
        <f t="shared" si="0"/>
        <v>804</v>
      </c>
      <c r="E14" s="52">
        <f t="shared" si="0"/>
        <v>782</v>
      </c>
      <c r="F14" s="52">
        <f t="shared" si="0"/>
        <v>737</v>
      </c>
      <c r="G14" s="52">
        <f t="shared" si="0"/>
        <v>694</v>
      </c>
      <c r="H14" s="52">
        <f t="shared" si="0"/>
        <v>667</v>
      </c>
      <c r="I14" s="52">
        <f>SUM(I9:I13)</f>
        <v>47</v>
      </c>
      <c r="J14" s="52">
        <f t="shared" si="0"/>
        <v>685</v>
      </c>
      <c r="K14" s="52">
        <f t="shared" si="0"/>
        <v>640</v>
      </c>
      <c r="N14" s="64"/>
    </row>
    <row r="15" spans="1:14" ht="12.75" customHeight="1" x14ac:dyDescent="0.25">
      <c r="A15" s="51" t="s">
        <v>23</v>
      </c>
      <c r="B15" s="52">
        <v>1652</v>
      </c>
      <c r="C15" s="52">
        <v>236</v>
      </c>
      <c r="D15" s="52">
        <v>236</v>
      </c>
      <c r="E15" s="52">
        <v>223</v>
      </c>
      <c r="F15" s="52">
        <v>239</v>
      </c>
      <c r="G15" s="52">
        <v>181</v>
      </c>
      <c r="H15" s="52">
        <v>194</v>
      </c>
      <c r="I15" s="52">
        <v>0</v>
      </c>
      <c r="J15" s="52">
        <v>181</v>
      </c>
      <c r="K15" s="52">
        <v>162</v>
      </c>
      <c r="M15" s="75"/>
      <c r="N15" s="64"/>
    </row>
    <row r="16" spans="1:14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M16" s="52"/>
      <c r="N16" s="64"/>
    </row>
    <row r="17" spans="1:14" ht="12.75" customHeight="1" x14ac:dyDescent="0.25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M17" s="75"/>
      <c r="N17" s="64"/>
    </row>
    <row r="18" spans="1:14" ht="12.75" customHeight="1" x14ac:dyDescent="0.2">
      <c r="A18" s="51" t="s">
        <v>26</v>
      </c>
      <c r="B18" s="52">
        <v>810</v>
      </c>
      <c r="C18" s="52">
        <v>88</v>
      </c>
      <c r="D18" s="52">
        <v>88</v>
      </c>
      <c r="E18" s="52">
        <v>92</v>
      </c>
      <c r="F18" s="52">
        <v>88</v>
      </c>
      <c r="G18" s="52">
        <v>87</v>
      </c>
      <c r="H18" s="52">
        <v>79</v>
      </c>
      <c r="I18" s="52">
        <v>83</v>
      </c>
      <c r="J18" s="52">
        <v>113</v>
      </c>
      <c r="K18" s="52">
        <v>92</v>
      </c>
      <c r="M18" s="52"/>
      <c r="N18" s="64"/>
    </row>
    <row r="19" spans="1:14" ht="12.75" customHeight="1" x14ac:dyDescent="0.25">
      <c r="A19" s="51" t="s">
        <v>27</v>
      </c>
      <c r="B19" s="52">
        <v>1330</v>
      </c>
      <c r="C19" s="52">
        <v>169</v>
      </c>
      <c r="D19" s="52">
        <v>153</v>
      </c>
      <c r="E19" s="52">
        <v>168</v>
      </c>
      <c r="F19" s="52">
        <v>157</v>
      </c>
      <c r="G19" s="52">
        <v>148</v>
      </c>
      <c r="H19" s="52">
        <v>149</v>
      </c>
      <c r="I19" s="52">
        <v>98</v>
      </c>
      <c r="J19" s="52">
        <v>161</v>
      </c>
      <c r="K19" s="52">
        <v>127</v>
      </c>
      <c r="M19" s="75"/>
      <c r="N19" s="64"/>
    </row>
    <row r="20" spans="1:14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M20" s="52"/>
      <c r="N20" s="64"/>
    </row>
    <row r="21" spans="1:14" ht="12.75" customHeight="1" x14ac:dyDescent="0.25">
      <c r="A21" s="51" t="s">
        <v>29</v>
      </c>
      <c r="B21" s="52">
        <v>642</v>
      </c>
      <c r="C21" s="52">
        <v>106</v>
      </c>
      <c r="D21" s="52">
        <v>113</v>
      </c>
      <c r="E21" s="52">
        <v>92</v>
      </c>
      <c r="F21" s="52">
        <v>78</v>
      </c>
      <c r="G21" s="52">
        <v>91</v>
      </c>
      <c r="H21" s="52">
        <v>65</v>
      </c>
      <c r="I21" s="52">
        <v>0</v>
      </c>
      <c r="J21" s="52">
        <v>43</v>
      </c>
      <c r="K21" s="52">
        <v>54</v>
      </c>
      <c r="M21" s="75"/>
      <c r="N21" s="64"/>
    </row>
    <row r="22" spans="1:14" ht="12.75" customHeight="1" x14ac:dyDescent="0.2">
      <c r="A22" s="51" t="s">
        <v>30</v>
      </c>
      <c r="B22" s="52">
        <v>970</v>
      </c>
      <c r="C22" s="52">
        <v>128</v>
      </c>
      <c r="D22" s="52">
        <v>159</v>
      </c>
      <c r="E22" s="52">
        <v>133</v>
      </c>
      <c r="F22" s="52">
        <v>133</v>
      </c>
      <c r="G22" s="52">
        <v>98</v>
      </c>
      <c r="H22" s="52">
        <v>112</v>
      </c>
      <c r="I22" s="52">
        <v>0</v>
      </c>
      <c r="J22" s="52">
        <v>98</v>
      </c>
      <c r="K22" s="52">
        <v>109</v>
      </c>
      <c r="M22" s="52"/>
      <c r="N22" s="64"/>
    </row>
    <row r="23" spans="1:14" ht="12.75" customHeight="1" x14ac:dyDescent="0.25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M23" s="75"/>
      <c r="N23" s="64"/>
    </row>
    <row r="24" spans="1:14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M24" s="52"/>
      <c r="N24" s="64"/>
    </row>
    <row r="25" spans="1:14" ht="12.75" customHeight="1" x14ac:dyDescent="0.25">
      <c r="A25" s="51" t="s">
        <v>33</v>
      </c>
      <c r="B25" s="52">
        <v>528</v>
      </c>
      <c r="C25" s="52">
        <v>63</v>
      </c>
      <c r="D25" s="52">
        <v>74</v>
      </c>
      <c r="E25" s="52">
        <v>81</v>
      </c>
      <c r="F25" s="52">
        <v>61</v>
      </c>
      <c r="G25" s="52">
        <v>71</v>
      </c>
      <c r="H25" s="52">
        <v>70</v>
      </c>
      <c r="I25" s="52">
        <v>0</v>
      </c>
      <c r="J25" s="52">
        <v>55</v>
      </c>
      <c r="K25" s="52">
        <v>53</v>
      </c>
      <c r="M25" s="75"/>
      <c r="N25" s="64"/>
    </row>
    <row r="26" spans="1:14" ht="12.75" customHeight="1" x14ac:dyDescent="0.2">
      <c r="A26" s="51" t="s">
        <v>34</v>
      </c>
      <c r="B26" s="52">
        <v>926</v>
      </c>
      <c r="C26" s="52">
        <v>146</v>
      </c>
      <c r="D26" s="52">
        <v>120</v>
      </c>
      <c r="E26" s="52">
        <v>112</v>
      </c>
      <c r="F26" s="52">
        <v>131</v>
      </c>
      <c r="G26" s="52">
        <v>119</v>
      </c>
      <c r="H26" s="52">
        <v>97</v>
      </c>
      <c r="I26" s="52">
        <v>0</v>
      </c>
      <c r="J26" s="52">
        <v>90</v>
      </c>
      <c r="K26" s="52">
        <v>111</v>
      </c>
      <c r="M26" s="52"/>
      <c r="N26" s="64"/>
    </row>
    <row r="27" spans="1:14" ht="12.75" customHeight="1" x14ac:dyDescent="0.25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M27" s="75"/>
      <c r="N27" s="64"/>
    </row>
    <row r="28" spans="1:14" ht="12.75" customHeight="1" x14ac:dyDescent="0.2">
      <c r="A28" s="51" t="s">
        <v>36</v>
      </c>
      <c r="B28" s="52">
        <v>792</v>
      </c>
      <c r="C28" s="52">
        <v>101</v>
      </c>
      <c r="D28" s="52">
        <v>118</v>
      </c>
      <c r="E28" s="52">
        <v>105</v>
      </c>
      <c r="F28" s="52">
        <v>91</v>
      </c>
      <c r="G28" s="52">
        <v>106</v>
      </c>
      <c r="H28" s="52">
        <v>82</v>
      </c>
      <c r="I28" s="52">
        <v>0</v>
      </c>
      <c r="J28" s="52">
        <v>112</v>
      </c>
      <c r="K28" s="52">
        <v>77</v>
      </c>
      <c r="M28" s="52"/>
      <c r="N28" s="64"/>
    </row>
    <row r="29" spans="1:14" ht="12.75" customHeight="1" x14ac:dyDescent="0.25">
      <c r="A29" s="51" t="s">
        <v>37</v>
      </c>
      <c r="B29" s="52">
        <v>1492</v>
      </c>
      <c r="C29" s="52">
        <v>228</v>
      </c>
      <c r="D29" s="52">
        <v>211</v>
      </c>
      <c r="E29" s="52">
        <v>196</v>
      </c>
      <c r="F29" s="52">
        <v>202</v>
      </c>
      <c r="G29" s="52">
        <v>200</v>
      </c>
      <c r="H29" s="52">
        <v>163</v>
      </c>
      <c r="I29" s="52">
        <v>0</v>
      </c>
      <c r="J29" s="52">
        <v>158</v>
      </c>
      <c r="K29" s="52">
        <v>134</v>
      </c>
      <c r="M29" s="75"/>
      <c r="N29" s="64"/>
    </row>
    <row r="30" spans="1:14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M30" s="52"/>
      <c r="N30" s="64"/>
    </row>
    <row r="31" spans="1:14" ht="12.75" customHeight="1" x14ac:dyDescent="0.25">
      <c r="A31" s="51" t="s">
        <v>39</v>
      </c>
      <c r="B31" s="52">
        <v>712</v>
      </c>
      <c r="C31" s="52">
        <v>136</v>
      </c>
      <c r="D31" s="52">
        <v>102</v>
      </c>
      <c r="E31" s="52">
        <v>121</v>
      </c>
      <c r="F31" s="52">
        <v>100</v>
      </c>
      <c r="G31" s="52">
        <v>88</v>
      </c>
      <c r="H31" s="52">
        <v>70</v>
      </c>
      <c r="I31" s="52">
        <v>0</v>
      </c>
      <c r="J31" s="52">
        <v>40</v>
      </c>
      <c r="K31" s="52">
        <v>55</v>
      </c>
      <c r="M31" s="75"/>
      <c r="N31" s="64"/>
    </row>
    <row r="32" spans="1:14" ht="12.75" customHeight="1" x14ac:dyDescent="0.2">
      <c r="A32" s="51" t="s">
        <v>40</v>
      </c>
      <c r="B32" s="52">
        <v>776</v>
      </c>
      <c r="C32" s="52">
        <v>118</v>
      </c>
      <c r="D32" s="52">
        <v>101</v>
      </c>
      <c r="E32" s="52">
        <v>83</v>
      </c>
      <c r="F32" s="52">
        <v>91</v>
      </c>
      <c r="G32" s="52">
        <v>110</v>
      </c>
      <c r="H32" s="52">
        <v>99</v>
      </c>
      <c r="I32" s="52">
        <v>0</v>
      </c>
      <c r="J32" s="52">
        <v>82</v>
      </c>
      <c r="K32" s="52">
        <v>92</v>
      </c>
      <c r="M32" s="52"/>
      <c r="N32" s="64"/>
    </row>
    <row r="33" spans="1:13" ht="17.100000000000001" customHeight="1" x14ac:dyDescent="0.25">
      <c r="A33" s="54" t="s">
        <v>41</v>
      </c>
      <c r="B33" s="52">
        <f>SUM(C33:K33)</f>
        <v>10630</v>
      </c>
      <c r="C33" s="52">
        <f t="shared" ref="C33:H33" si="1">SUM(C15:C32)</f>
        <v>1519</v>
      </c>
      <c r="D33" s="52">
        <f t="shared" si="1"/>
        <v>1475</v>
      </c>
      <c r="E33" s="52">
        <f t="shared" si="1"/>
        <v>1406</v>
      </c>
      <c r="F33" s="52">
        <f t="shared" si="1"/>
        <v>1371</v>
      </c>
      <c r="G33" s="52">
        <f t="shared" si="1"/>
        <v>1299</v>
      </c>
      <c r="H33" s="52">
        <f t="shared" si="1"/>
        <v>1180</v>
      </c>
      <c r="I33" s="52">
        <f>SUM(I15:I32)</f>
        <v>181</v>
      </c>
      <c r="J33" s="52">
        <f>SUM(J15:J32)</f>
        <v>1133</v>
      </c>
      <c r="K33" s="52">
        <f>SUM(K15:K32)</f>
        <v>1066</v>
      </c>
      <c r="M33" s="75"/>
    </row>
    <row r="34" spans="1:13" ht="17.100000000000001" customHeight="1" x14ac:dyDescent="0.2">
      <c r="A34" s="54" t="s">
        <v>42</v>
      </c>
      <c r="B34" s="58">
        <f>B14+B33</f>
        <v>16469</v>
      </c>
      <c r="C34" s="58">
        <f>C14+C33</f>
        <v>2302</v>
      </c>
      <c r="D34" s="58">
        <f t="shared" ref="D34:K34" si="2">D14+D33</f>
        <v>2279</v>
      </c>
      <c r="E34" s="58">
        <f t="shared" si="2"/>
        <v>2188</v>
      </c>
      <c r="F34" s="58">
        <f t="shared" si="2"/>
        <v>2108</v>
      </c>
      <c r="G34" s="58">
        <f t="shared" si="2"/>
        <v>1993</v>
      </c>
      <c r="H34" s="58">
        <f t="shared" si="2"/>
        <v>1847</v>
      </c>
      <c r="I34" s="58">
        <f>I14+I33</f>
        <v>228</v>
      </c>
      <c r="J34" s="58">
        <f t="shared" si="2"/>
        <v>1818</v>
      </c>
      <c r="K34" s="58">
        <f t="shared" si="2"/>
        <v>1706</v>
      </c>
      <c r="L34" s="64"/>
    </row>
    <row r="35" spans="1:13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3" ht="11.4" x14ac:dyDescent="0.2">
      <c r="A36" s="65" t="s">
        <v>114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3" ht="13.5" customHeight="1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3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3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7" spans="1:13" ht="12.75" customHeight="1" x14ac:dyDescent="0.2">
      <c r="K47" s="24" t="s">
        <v>116</v>
      </c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AA14" sqref="AA14"/>
    </sheetView>
  </sheetViews>
  <sheetFormatPr baseColWidth="10" defaultColWidth="9.85546875" defaultRowHeight="12.75" customHeight="1" x14ac:dyDescent="0.2"/>
  <cols>
    <col min="1" max="1" width="22" style="24" customWidth="1"/>
    <col min="2" max="2" width="10.42578125" style="24" customWidth="1"/>
    <col min="3" max="11" width="8.85546875" style="24" customWidth="1"/>
    <col min="12" max="16384" width="9.85546875" style="24"/>
  </cols>
  <sheetData>
    <row r="1" spans="1:14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26.25" customHeight="1" x14ac:dyDescent="0.2">
      <c r="A3" s="70" t="s">
        <v>117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4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48"/>
      <c r="J5" s="71"/>
      <c r="K5" s="49"/>
    </row>
    <row r="6" spans="1:14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48"/>
      <c r="J6" s="71" t="s">
        <v>106</v>
      </c>
      <c r="K6" s="49"/>
    </row>
    <row r="7" spans="1:14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2">
        <v>11</v>
      </c>
      <c r="J7" s="72">
        <v>1</v>
      </c>
      <c r="K7" s="73">
        <v>2</v>
      </c>
    </row>
    <row r="8" spans="1:14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4" ht="12.75" customHeight="1" x14ac:dyDescent="0.25">
      <c r="A9" s="51" t="s">
        <v>17</v>
      </c>
      <c r="B9" s="52">
        <v>591</v>
      </c>
      <c r="C9" s="52">
        <v>83</v>
      </c>
      <c r="D9" s="52">
        <v>89</v>
      </c>
      <c r="E9" s="52">
        <v>72</v>
      </c>
      <c r="F9" s="52">
        <v>66</v>
      </c>
      <c r="G9" s="52">
        <v>72</v>
      </c>
      <c r="H9" s="52">
        <v>68</v>
      </c>
      <c r="I9" s="52">
        <v>0</v>
      </c>
      <c r="J9" s="52">
        <v>71</v>
      </c>
      <c r="K9" s="52">
        <v>70</v>
      </c>
      <c r="M9" s="75"/>
      <c r="N9" s="64"/>
    </row>
    <row r="10" spans="1:14" ht="12.75" customHeight="1" x14ac:dyDescent="0.25">
      <c r="A10" s="51" t="s">
        <v>18</v>
      </c>
      <c r="B10" s="52">
        <v>1099</v>
      </c>
      <c r="C10" s="52">
        <v>138</v>
      </c>
      <c r="D10" s="52">
        <v>162</v>
      </c>
      <c r="E10" s="52">
        <v>146</v>
      </c>
      <c r="F10" s="52">
        <v>140</v>
      </c>
      <c r="G10" s="52">
        <v>137</v>
      </c>
      <c r="H10" s="52">
        <v>143</v>
      </c>
      <c r="I10" s="52">
        <v>0</v>
      </c>
      <c r="J10" s="52">
        <v>131</v>
      </c>
      <c r="K10" s="52">
        <v>102</v>
      </c>
      <c r="M10" s="75"/>
      <c r="N10" s="64"/>
    </row>
    <row r="11" spans="1:14" ht="12.75" customHeight="1" x14ac:dyDescent="0.25">
      <c r="A11" s="51" t="s">
        <v>19</v>
      </c>
      <c r="B11" s="52">
        <v>1198</v>
      </c>
      <c r="C11" s="52">
        <v>197</v>
      </c>
      <c r="D11" s="52">
        <v>158</v>
      </c>
      <c r="E11" s="52">
        <v>147</v>
      </c>
      <c r="F11" s="52">
        <v>149</v>
      </c>
      <c r="G11" s="52">
        <v>140</v>
      </c>
      <c r="H11" s="52">
        <v>115</v>
      </c>
      <c r="I11" s="52">
        <v>76</v>
      </c>
      <c r="J11" s="52">
        <v>125</v>
      </c>
      <c r="K11" s="52">
        <v>91</v>
      </c>
      <c r="M11" s="75"/>
      <c r="N11" s="64"/>
    </row>
    <row r="12" spans="1:14" ht="12.75" customHeight="1" x14ac:dyDescent="0.25">
      <c r="A12" s="51" t="s">
        <v>20</v>
      </c>
      <c r="B12" s="52">
        <v>1138</v>
      </c>
      <c r="C12" s="52">
        <v>152</v>
      </c>
      <c r="D12" s="52">
        <v>164</v>
      </c>
      <c r="E12" s="52">
        <v>170</v>
      </c>
      <c r="F12" s="52">
        <v>142</v>
      </c>
      <c r="G12" s="52">
        <v>123</v>
      </c>
      <c r="H12" s="52">
        <v>134</v>
      </c>
      <c r="I12" s="52">
        <v>0</v>
      </c>
      <c r="J12" s="52">
        <v>133</v>
      </c>
      <c r="K12" s="52">
        <v>120</v>
      </c>
      <c r="M12" s="75"/>
      <c r="N12" s="64"/>
    </row>
    <row r="13" spans="1:14" ht="12.75" customHeight="1" x14ac:dyDescent="0.25">
      <c r="A13" s="51" t="s">
        <v>21</v>
      </c>
      <c r="B13" s="52">
        <v>1798</v>
      </c>
      <c r="C13" s="52">
        <v>240</v>
      </c>
      <c r="D13" s="52">
        <v>236</v>
      </c>
      <c r="E13" s="52">
        <v>231</v>
      </c>
      <c r="F13" s="52">
        <v>239</v>
      </c>
      <c r="G13" s="52">
        <v>208</v>
      </c>
      <c r="H13" s="52">
        <v>206</v>
      </c>
      <c r="I13" s="52">
        <v>0</v>
      </c>
      <c r="J13" s="52">
        <v>253</v>
      </c>
      <c r="K13" s="52">
        <v>185</v>
      </c>
      <c r="M13" s="75"/>
      <c r="N13" s="64"/>
    </row>
    <row r="14" spans="1:14" ht="17.100000000000001" customHeight="1" x14ac:dyDescent="0.2">
      <c r="A14" s="54" t="s">
        <v>22</v>
      </c>
      <c r="B14" s="52">
        <f>SUM(B9:B13)</f>
        <v>5824</v>
      </c>
      <c r="C14" s="52">
        <f t="shared" ref="C14:K14" si="0">SUM(C9:C13)</f>
        <v>810</v>
      </c>
      <c r="D14" s="52">
        <f t="shared" si="0"/>
        <v>809</v>
      </c>
      <c r="E14" s="52">
        <f t="shared" si="0"/>
        <v>766</v>
      </c>
      <c r="F14" s="52">
        <f t="shared" si="0"/>
        <v>736</v>
      </c>
      <c r="G14" s="52">
        <f t="shared" si="0"/>
        <v>680</v>
      </c>
      <c r="H14" s="52">
        <f t="shared" si="0"/>
        <v>666</v>
      </c>
      <c r="I14" s="52">
        <f>SUM(I9:I13)</f>
        <v>76</v>
      </c>
      <c r="J14" s="52">
        <f t="shared" si="0"/>
        <v>713</v>
      </c>
      <c r="K14" s="52">
        <f t="shared" si="0"/>
        <v>568</v>
      </c>
      <c r="N14" s="64"/>
    </row>
    <row r="15" spans="1:14" ht="12.75" customHeight="1" x14ac:dyDescent="0.25">
      <c r="A15" s="51" t="s">
        <v>23</v>
      </c>
      <c r="B15" s="52">
        <v>1645</v>
      </c>
      <c r="C15" s="52">
        <v>228</v>
      </c>
      <c r="D15" s="52">
        <v>232</v>
      </c>
      <c r="E15" s="52">
        <v>248</v>
      </c>
      <c r="F15" s="52">
        <v>213</v>
      </c>
      <c r="G15" s="52">
        <v>196</v>
      </c>
      <c r="H15" s="52">
        <v>193</v>
      </c>
      <c r="I15" s="52">
        <v>0</v>
      </c>
      <c r="J15" s="52">
        <v>172</v>
      </c>
      <c r="K15" s="52">
        <v>163</v>
      </c>
      <c r="M15" s="75"/>
      <c r="N15" s="64"/>
    </row>
    <row r="16" spans="1:14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M16" s="52"/>
      <c r="N16" s="64"/>
    </row>
    <row r="17" spans="1:14" ht="12.75" customHeight="1" x14ac:dyDescent="0.25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M17" s="75"/>
      <c r="N17" s="64"/>
    </row>
    <row r="18" spans="1:14" ht="12.75" customHeight="1" x14ac:dyDescent="0.2">
      <c r="A18" s="51" t="s">
        <v>26</v>
      </c>
      <c r="B18" s="52">
        <v>772</v>
      </c>
      <c r="C18" s="52">
        <v>90</v>
      </c>
      <c r="D18" s="52">
        <v>90</v>
      </c>
      <c r="E18" s="52">
        <v>90</v>
      </c>
      <c r="F18" s="52">
        <v>89</v>
      </c>
      <c r="G18" s="52">
        <v>81</v>
      </c>
      <c r="H18" s="52">
        <v>116</v>
      </c>
      <c r="I18" s="52">
        <v>88</v>
      </c>
      <c r="J18" s="52">
        <v>102</v>
      </c>
      <c r="K18" s="52">
        <v>26</v>
      </c>
      <c r="M18" s="52"/>
      <c r="N18" s="64"/>
    </row>
    <row r="19" spans="1:14" ht="12.75" customHeight="1" x14ac:dyDescent="0.25">
      <c r="A19" s="51" t="s">
        <v>27</v>
      </c>
      <c r="B19" s="52">
        <v>1314</v>
      </c>
      <c r="C19" s="52">
        <v>164</v>
      </c>
      <c r="D19" s="52">
        <v>173</v>
      </c>
      <c r="E19" s="52">
        <v>163</v>
      </c>
      <c r="F19" s="52">
        <v>170</v>
      </c>
      <c r="G19" s="52">
        <v>159</v>
      </c>
      <c r="H19" s="52">
        <v>173</v>
      </c>
      <c r="I19" s="52">
        <v>98</v>
      </c>
      <c r="J19" s="52">
        <v>136</v>
      </c>
      <c r="K19" s="52">
        <v>78</v>
      </c>
      <c r="M19" s="75"/>
      <c r="N19" s="64"/>
    </row>
    <row r="20" spans="1:14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M20" s="52"/>
      <c r="N20" s="64"/>
    </row>
    <row r="21" spans="1:14" ht="12.75" customHeight="1" x14ac:dyDescent="0.25">
      <c r="A21" s="51" t="s">
        <v>29</v>
      </c>
      <c r="B21" s="52">
        <v>617</v>
      </c>
      <c r="C21" s="52">
        <v>115</v>
      </c>
      <c r="D21" s="52">
        <v>91</v>
      </c>
      <c r="E21" s="52">
        <v>82</v>
      </c>
      <c r="F21" s="52">
        <v>95</v>
      </c>
      <c r="G21" s="52">
        <v>74</v>
      </c>
      <c r="H21" s="52">
        <v>48</v>
      </c>
      <c r="I21" s="52">
        <v>0</v>
      </c>
      <c r="J21" s="52">
        <v>57</v>
      </c>
      <c r="K21" s="52">
        <v>55</v>
      </c>
      <c r="M21" s="75"/>
      <c r="N21" s="64"/>
    </row>
    <row r="22" spans="1:14" ht="12.75" customHeight="1" x14ac:dyDescent="0.2">
      <c r="A22" s="51" t="s">
        <v>30</v>
      </c>
      <c r="B22" s="52">
        <v>1036</v>
      </c>
      <c r="C22" s="52">
        <v>151</v>
      </c>
      <c r="D22" s="52">
        <v>155</v>
      </c>
      <c r="E22" s="52">
        <v>142</v>
      </c>
      <c r="F22" s="52">
        <v>119</v>
      </c>
      <c r="G22" s="52">
        <v>126</v>
      </c>
      <c r="H22" s="52">
        <v>117</v>
      </c>
      <c r="I22" s="52">
        <v>0</v>
      </c>
      <c r="J22" s="52">
        <v>123</v>
      </c>
      <c r="K22" s="52">
        <v>103</v>
      </c>
      <c r="M22" s="52"/>
      <c r="N22" s="64"/>
    </row>
    <row r="23" spans="1:14" ht="12.75" customHeight="1" x14ac:dyDescent="0.25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M23" s="75"/>
      <c r="N23" s="64"/>
    </row>
    <row r="24" spans="1:14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M24" s="52"/>
      <c r="N24" s="64"/>
    </row>
    <row r="25" spans="1:14" ht="12.75" customHeight="1" x14ac:dyDescent="0.25">
      <c r="A25" s="51" t="s">
        <v>33</v>
      </c>
      <c r="B25" s="52">
        <v>536</v>
      </c>
      <c r="C25" s="52">
        <v>78</v>
      </c>
      <c r="D25" s="52">
        <v>91</v>
      </c>
      <c r="E25" s="52">
        <v>63</v>
      </c>
      <c r="F25" s="52">
        <v>69</v>
      </c>
      <c r="G25" s="52">
        <v>80</v>
      </c>
      <c r="H25" s="52">
        <v>53</v>
      </c>
      <c r="I25" s="52">
        <v>0</v>
      </c>
      <c r="J25" s="52">
        <v>55</v>
      </c>
      <c r="K25" s="52">
        <v>47</v>
      </c>
      <c r="M25" s="75"/>
      <c r="N25" s="64"/>
    </row>
    <row r="26" spans="1:14" ht="12.75" customHeight="1" x14ac:dyDescent="0.2">
      <c r="A26" s="51" t="s">
        <v>34</v>
      </c>
      <c r="B26" s="52">
        <v>941</v>
      </c>
      <c r="C26" s="52">
        <v>119</v>
      </c>
      <c r="D26" s="52">
        <v>119</v>
      </c>
      <c r="E26" s="52">
        <v>137</v>
      </c>
      <c r="F26" s="52">
        <v>133</v>
      </c>
      <c r="G26" s="52">
        <v>104</v>
      </c>
      <c r="H26" s="52">
        <v>94</v>
      </c>
      <c r="I26" s="52">
        <v>0</v>
      </c>
      <c r="J26" s="52">
        <v>121</v>
      </c>
      <c r="K26" s="52">
        <v>114</v>
      </c>
      <c r="M26" s="52"/>
      <c r="N26" s="64"/>
    </row>
    <row r="27" spans="1:14" ht="12.75" customHeight="1" x14ac:dyDescent="0.25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M27" s="75"/>
      <c r="N27" s="64"/>
    </row>
    <row r="28" spans="1:14" ht="12.75" customHeight="1" x14ac:dyDescent="0.2">
      <c r="A28" s="51" t="s">
        <v>36</v>
      </c>
      <c r="B28" s="52">
        <v>781</v>
      </c>
      <c r="C28" s="52">
        <v>120</v>
      </c>
      <c r="D28" s="52">
        <v>109</v>
      </c>
      <c r="E28" s="52">
        <v>98</v>
      </c>
      <c r="F28" s="52">
        <v>108</v>
      </c>
      <c r="G28" s="52">
        <v>82</v>
      </c>
      <c r="H28" s="52">
        <v>108</v>
      </c>
      <c r="I28" s="52">
        <v>0</v>
      </c>
      <c r="J28" s="52">
        <v>87</v>
      </c>
      <c r="K28" s="52">
        <v>69</v>
      </c>
      <c r="M28" s="52"/>
      <c r="N28" s="64"/>
    </row>
    <row r="29" spans="1:14" ht="12.75" customHeight="1" x14ac:dyDescent="0.25">
      <c r="A29" s="51" t="s">
        <v>37</v>
      </c>
      <c r="B29" s="52">
        <v>1471</v>
      </c>
      <c r="C29" s="52">
        <v>212</v>
      </c>
      <c r="D29" s="52">
        <v>199</v>
      </c>
      <c r="E29" s="52">
        <v>214</v>
      </c>
      <c r="F29" s="52">
        <v>200</v>
      </c>
      <c r="G29" s="52">
        <v>178</v>
      </c>
      <c r="H29" s="52">
        <v>170</v>
      </c>
      <c r="I29" s="52">
        <v>0</v>
      </c>
      <c r="J29" s="52">
        <v>144</v>
      </c>
      <c r="K29" s="52">
        <v>154</v>
      </c>
      <c r="M29" s="75"/>
      <c r="N29" s="64"/>
    </row>
    <row r="30" spans="1:14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M30" s="52"/>
      <c r="N30" s="64"/>
    </row>
    <row r="31" spans="1:14" ht="12.75" customHeight="1" x14ac:dyDescent="0.25">
      <c r="A31" s="51" t="s">
        <v>39</v>
      </c>
      <c r="B31" s="52">
        <v>671</v>
      </c>
      <c r="C31" s="52">
        <v>104</v>
      </c>
      <c r="D31" s="52">
        <v>131</v>
      </c>
      <c r="E31" s="52">
        <v>103</v>
      </c>
      <c r="F31" s="52">
        <v>101</v>
      </c>
      <c r="G31" s="52">
        <v>79</v>
      </c>
      <c r="H31" s="52">
        <v>50</v>
      </c>
      <c r="I31" s="52">
        <v>0</v>
      </c>
      <c r="J31" s="52">
        <v>58</v>
      </c>
      <c r="K31" s="52">
        <v>45</v>
      </c>
      <c r="M31" s="75"/>
      <c r="N31" s="64"/>
    </row>
    <row r="32" spans="1:14" ht="12.75" customHeight="1" x14ac:dyDescent="0.2">
      <c r="A32" s="51" t="s">
        <v>40</v>
      </c>
      <c r="B32" s="52">
        <v>757</v>
      </c>
      <c r="C32" s="52">
        <v>102</v>
      </c>
      <c r="D32" s="52">
        <v>91</v>
      </c>
      <c r="E32" s="52">
        <v>90</v>
      </c>
      <c r="F32" s="52">
        <v>104</v>
      </c>
      <c r="G32" s="52">
        <v>103</v>
      </c>
      <c r="H32" s="52">
        <v>91</v>
      </c>
      <c r="I32" s="52">
        <v>0</v>
      </c>
      <c r="J32" s="52">
        <v>101</v>
      </c>
      <c r="K32" s="52">
        <v>75</v>
      </c>
      <c r="M32" s="52"/>
      <c r="N32" s="64"/>
    </row>
    <row r="33" spans="1:13" ht="17.100000000000001" customHeight="1" x14ac:dyDescent="0.25">
      <c r="A33" s="54" t="s">
        <v>41</v>
      </c>
      <c r="B33" s="52">
        <f>SUM(C33:K33)</f>
        <v>10541</v>
      </c>
      <c r="C33" s="52">
        <f t="shared" ref="C33:H33" si="1">SUM(C15:C32)</f>
        <v>1483</v>
      </c>
      <c r="D33" s="52">
        <f t="shared" si="1"/>
        <v>1481</v>
      </c>
      <c r="E33" s="52">
        <f t="shared" si="1"/>
        <v>1430</v>
      </c>
      <c r="F33" s="52">
        <f t="shared" si="1"/>
        <v>1401</v>
      </c>
      <c r="G33" s="52">
        <f t="shared" si="1"/>
        <v>1262</v>
      </c>
      <c r="H33" s="52">
        <f t="shared" si="1"/>
        <v>1213</v>
      </c>
      <c r="I33" s="52">
        <f>SUM(I15:I32)</f>
        <v>186</v>
      </c>
      <c r="J33" s="52">
        <f>SUM(J15:J32)</f>
        <v>1156</v>
      </c>
      <c r="K33" s="52">
        <f>SUM(K15:K32)</f>
        <v>929</v>
      </c>
      <c r="M33" s="75"/>
    </row>
    <row r="34" spans="1:13" ht="17.100000000000001" customHeight="1" x14ac:dyDescent="0.2">
      <c r="A34" s="54" t="s">
        <v>42</v>
      </c>
      <c r="B34" s="58">
        <f>B14+B33</f>
        <v>16365</v>
      </c>
      <c r="C34" s="58">
        <f>C14+C33</f>
        <v>2293</v>
      </c>
      <c r="D34" s="58">
        <f t="shared" ref="D34:K34" si="2">D14+D33</f>
        <v>2290</v>
      </c>
      <c r="E34" s="58">
        <f t="shared" si="2"/>
        <v>2196</v>
      </c>
      <c r="F34" s="58">
        <f t="shared" si="2"/>
        <v>2137</v>
      </c>
      <c r="G34" s="58">
        <f t="shared" si="2"/>
        <v>1942</v>
      </c>
      <c r="H34" s="58">
        <f t="shared" si="2"/>
        <v>1879</v>
      </c>
      <c r="I34" s="58">
        <f>I14+I33</f>
        <v>262</v>
      </c>
      <c r="J34" s="58">
        <f t="shared" si="2"/>
        <v>1869</v>
      </c>
      <c r="K34" s="58">
        <f t="shared" si="2"/>
        <v>1497</v>
      </c>
      <c r="L34" s="64"/>
    </row>
    <row r="35" spans="1:13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3" ht="11.4" x14ac:dyDescent="0.2">
      <c r="A36" s="65" t="s">
        <v>114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3" ht="13.5" customHeight="1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3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3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7" spans="1:13" ht="12.75" customHeight="1" x14ac:dyDescent="0.2">
      <c r="K47" s="24" t="s">
        <v>116</v>
      </c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C43" sqref="C43"/>
    </sheetView>
  </sheetViews>
  <sheetFormatPr baseColWidth="10" defaultColWidth="9.85546875" defaultRowHeight="12.75" customHeight="1" x14ac:dyDescent="0.2"/>
  <cols>
    <col min="1" max="1" width="22" style="24" customWidth="1"/>
    <col min="2" max="2" width="10.42578125" style="24" customWidth="1"/>
    <col min="3" max="11" width="8.85546875" style="24" customWidth="1"/>
    <col min="12" max="16384" width="9.85546875" style="24"/>
  </cols>
  <sheetData>
    <row r="1" spans="1:14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26.25" customHeight="1" x14ac:dyDescent="0.2">
      <c r="A3" s="70" t="s">
        <v>115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4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48"/>
      <c r="J5" s="71"/>
      <c r="K5" s="49"/>
    </row>
    <row r="6" spans="1:14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48"/>
      <c r="J6" s="71" t="s">
        <v>106</v>
      </c>
      <c r="K6" s="49"/>
    </row>
    <row r="7" spans="1:14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2">
        <v>11</v>
      </c>
      <c r="J7" s="72">
        <v>1</v>
      </c>
      <c r="K7" s="73">
        <v>2</v>
      </c>
    </row>
    <row r="8" spans="1:14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4" ht="12.75" customHeight="1" x14ac:dyDescent="0.25">
      <c r="A9" s="51" t="s">
        <v>17</v>
      </c>
      <c r="B9" s="52">
        <v>586</v>
      </c>
      <c r="C9" s="52">
        <v>89</v>
      </c>
      <c r="D9" s="52">
        <v>75</v>
      </c>
      <c r="E9" s="52">
        <v>69</v>
      </c>
      <c r="F9" s="52">
        <v>70</v>
      </c>
      <c r="G9" s="52">
        <v>71</v>
      </c>
      <c r="H9" s="52">
        <v>69</v>
      </c>
      <c r="I9" s="52">
        <v>0</v>
      </c>
      <c r="J9" s="52">
        <v>75</v>
      </c>
      <c r="K9" s="52">
        <v>68</v>
      </c>
      <c r="M9" s="75"/>
      <c r="N9" s="64"/>
    </row>
    <row r="10" spans="1:14" ht="12.75" customHeight="1" x14ac:dyDescent="0.25">
      <c r="A10" s="51" t="s">
        <v>18</v>
      </c>
      <c r="B10" s="52">
        <v>1085</v>
      </c>
      <c r="C10" s="52">
        <v>163</v>
      </c>
      <c r="D10" s="52">
        <v>146</v>
      </c>
      <c r="E10" s="52">
        <v>141</v>
      </c>
      <c r="F10" s="52">
        <v>139</v>
      </c>
      <c r="G10" s="52">
        <v>146</v>
      </c>
      <c r="H10" s="52">
        <v>120</v>
      </c>
      <c r="I10" s="52">
        <v>0</v>
      </c>
      <c r="J10" s="52">
        <v>122</v>
      </c>
      <c r="K10" s="52">
        <v>108</v>
      </c>
      <c r="M10" s="75"/>
      <c r="N10" s="64"/>
    </row>
    <row r="11" spans="1:14" ht="12.75" customHeight="1" x14ac:dyDescent="0.25">
      <c r="A11" s="51" t="s">
        <v>19</v>
      </c>
      <c r="B11" s="52">
        <v>1102</v>
      </c>
      <c r="C11" s="52">
        <v>162</v>
      </c>
      <c r="D11" s="52">
        <v>148</v>
      </c>
      <c r="E11" s="52">
        <v>156</v>
      </c>
      <c r="F11" s="52">
        <v>141</v>
      </c>
      <c r="G11" s="52">
        <v>120</v>
      </c>
      <c r="H11" s="52">
        <v>145</v>
      </c>
      <c r="I11" s="52">
        <v>61</v>
      </c>
      <c r="J11" s="52">
        <v>103</v>
      </c>
      <c r="K11" s="52">
        <v>66</v>
      </c>
      <c r="M11" s="75"/>
      <c r="N11" s="64"/>
    </row>
    <row r="12" spans="1:14" ht="12.75" customHeight="1" x14ac:dyDescent="0.25">
      <c r="A12" s="51" t="s">
        <v>20</v>
      </c>
      <c r="B12" s="52">
        <v>1130</v>
      </c>
      <c r="C12" s="52">
        <v>164</v>
      </c>
      <c r="D12" s="52">
        <v>180</v>
      </c>
      <c r="E12" s="52">
        <v>149</v>
      </c>
      <c r="F12" s="52">
        <v>121</v>
      </c>
      <c r="G12" s="52">
        <v>139</v>
      </c>
      <c r="H12" s="52">
        <v>129</v>
      </c>
      <c r="I12" s="52">
        <v>0</v>
      </c>
      <c r="J12" s="52">
        <v>126</v>
      </c>
      <c r="K12" s="52">
        <v>122</v>
      </c>
      <c r="M12" s="75"/>
      <c r="N12" s="64"/>
    </row>
    <row r="13" spans="1:14" ht="12.75" customHeight="1" x14ac:dyDescent="0.25">
      <c r="A13" s="51" t="s">
        <v>21</v>
      </c>
      <c r="B13" s="52">
        <v>1751</v>
      </c>
      <c r="C13" s="52">
        <v>238</v>
      </c>
      <c r="D13" s="52">
        <v>235</v>
      </c>
      <c r="E13" s="52">
        <v>248</v>
      </c>
      <c r="F13" s="52">
        <v>214</v>
      </c>
      <c r="G13" s="52">
        <v>209</v>
      </c>
      <c r="H13" s="52">
        <v>248</v>
      </c>
      <c r="I13" s="52">
        <v>0</v>
      </c>
      <c r="J13" s="52">
        <v>202</v>
      </c>
      <c r="K13" s="52">
        <v>157</v>
      </c>
      <c r="M13" s="75"/>
      <c r="N13" s="64"/>
    </row>
    <row r="14" spans="1:14" ht="17.100000000000001" customHeight="1" x14ac:dyDescent="0.2">
      <c r="A14" s="54" t="s">
        <v>22</v>
      </c>
      <c r="B14" s="52">
        <f>SUM(B9:B13)</f>
        <v>5654</v>
      </c>
      <c r="C14" s="52">
        <f t="shared" ref="C14:K14" si="0">SUM(C9:C13)</f>
        <v>816</v>
      </c>
      <c r="D14" s="52">
        <f t="shared" si="0"/>
        <v>784</v>
      </c>
      <c r="E14" s="52">
        <f t="shared" si="0"/>
        <v>763</v>
      </c>
      <c r="F14" s="52">
        <f t="shared" si="0"/>
        <v>685</v>
      </c>
      <c r="G14" s="52">
        <f t="shared" si="0"/>
        <v>685</v>
      </c>
      <c r="H14" s="52">
        <f t="shared" si="0"/>
        <v>711</v>
      </c>
      <c r="I14" s="52">
        <f>SUM(I9:I13)</f>
        <v>61</v>
      </c>
      <c r="J14" s="52">
        <f t="shared" si="0"/>
        <v>628</v>
      </c>
      <c r="K14" s="52">
        <f t="shared" si="0"/>
        <v>521</v>
      </c>
      <c r="N14" s="64"/>
    </row>
    <row r="15" spans="1:14" ht="12.75" customHeight="1" x14ac:dyDescent="0.25">
      <c r="A15" s="51" t="s">
        <v>23</v>
      </c>
      <c r="B15" s="52">
        <v>1635</v>
      </c>
      <c r="C15" s="52">
        <v>237</v>
      </c>
      <c r="D15" s="52">
        <v>258</v>
      </c>
      <c r="E15" s="52">
        <v>221</v>
      </c>
      <c r="F15" s="52">
        <v>208</v>
      </c>
      <c r="G15" s="52">
        <v>190</v>
      </c>
      <c r="H15" s="52">
        <v>187</v>
      </c>
      <c r="I15" s="52">
        <v>0</v>
      </c>
      <c r="J15" s="52">
        <v>172</v>
      </c>
      <c r="K15" s="52">
        <v>162</v>
      </c>
      <c r="M15" s="75"/>
      <c r="N15" s="64"/>
    </row>
    <row r="16" spans="1:14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N16" s="64"/>
    </row>
    <row r="17" spans="1:14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N17" s="64"/>
    </row>
    <row r="18" spans="1:14" ht="12.75" customHeight="1" x14ac:dyDescent="0.25">
      <c r="A18" s="51" t="s">
        <v>26</v>
      </c>
      <c r="B18" s="52">
        <v>747</v>
      </c>
      <c r="C18" s="52">
        <v>88</v>
      </c>
      <c r="D18" s="52">
        <v>90</v>
      </c>
      <c r="E18" s="52">
        <v>89</v>
      </c>
      <c r="F18" s="52">
        <v>83</v>
      </c>
      <c r="G18" s="52">
        <v>115</v>
      </c>
      <c r="H18" s="52">
        <v>109</v>
      </c>
      <c r="I18" s="52">
        <v>79</v>
      </c>
      <c r="J18" s="52">
        <v>30</v>
      </c>
      <c r="K18" s="52">
        <v>64</v>
      </c>
      <c r="M18" s="75"/>
      <c r="N18" s="64"/>
    </row>
    <row r="19" spans="1:14" ht="12.75" customHeight="1" x14ac:dyDescent="0.25">
      <c r="A19" s="51" t="s">
        <v>27</v>
      </c>
      <c r="B19" s="52">
        <v>1280</v>
      </c>
      <c r="C19" s="52">
        <v>176</v>
      </c>
      <c r="D19" s="52">
        <v>168</v>
      </c>
      <c r="E19" s="52">
        <v>176</v>
      </c>
      <c r="F19" s="52">
        <v>164</v>
      </c>
      <c r="G19" s="52">
        <v>169</v>
      </c>
      <c r="H19" s="52">
        <v>175</v>
      </c>
      <c r="I19" s="52">
        <v>69</v>
      </c>
      <c r="J19" s="52">
        <v>90</v>
      </c>
      <c r="K19" s="52">
        <v>93</v>
      </c>
      <c r="M19" s="75"/>
      <c r="N19" s="64"/>
    </row>
    <row r="20" spans="1:14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N20" s="64"/>
    </row>
    <row r="21" spans="1:14" ht="12.75" customHeight="1" x14ac:dyDescent="0.25">
      <c r="A21" s="51" t="s">
        <v>29</v>
      </c>
      <c r="B21" s="52">
        <v>595</v>
      </c>
      <c r="C21" s="52">
        <v>97</v>
      </c>
      <c r="D21" s="52">
        <v>83</v>
      </c>
      <c r="E21" s="52">
        <v>99</v>
      </c>
      <c r="F21" s="52">
        <v>79</v>
      </c>
      <c r="G21" s="52">
        <v>53</v>
      </c>
      <c r="H21" s="52">
        <v>70</v>
      </c>
      <c r="I21" s="52">
        <v>0</v>
      </c>
      <c r="J21" s="52">
        <v>62</v>
      </c>
      <c r="K21" s="52">
        <v>52</v>
      </c>
      <c r="M21" s="75"/>
      <c r="N21" s="64"/>
    </row>
    <row r="22" spans="1:14" ht="12.75" customHeight="1" x14ac:dyDescent="0.25">
      <c r="A22" s="51" t="s">
        <v>30</v>
      </c>
      <c r="B22" s="52">
        <v>1054</v>
      </c>
      <c r="C22" s="52">
        <v>157</v>
      </c>
      <c r="D22" s="52">
        <v>150</v>
      </c>
      <c r="E22" s="52">
        <v>125</v>
      </c>
      <c r="F22" s="52">
        <v>132</v>
      </c>
      <c r="G22" s="52">
        <v>130</v>
      </c>
      <c r="H22" s="52">
        <v>125</v>
      </c>
      <c r="I22" s="52">
        <v>0</v>
      </c>
      <c r="J22" s="52">
        <v>121</v>
      </c>
      <c r="K22" s="52">
        <v>114</v>
      </c>
      <c r="M22" s="75"/>
      <c r="N22" s="64"/>
    </row>
    <row r="23" spans="1:14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N23" s="64"/>
    </row>
    <row r="24" spans="1:14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N24" s="64"/>
    </row>
    <row r="25" spans="1:14" ht="12.75" customHeight="1" x14ac:dyDescent="0.25">
      <c r="A25" s="51" t="s">
        <v>33</v>
      </c>
      <c r="B25" s="52">
        <v>516</v>
      </c>
      <c r="C25" s="52">
        <v>88</v>
      </c>
      <c r="D25" s="52">
        <v>66</v>
      </c>
      <c r="E25" s="52">
        <v>68</v>
      </c>
      <c r="F25" s="52">
        <v>83</v>
      </c>
      <c r="G25" s="52">
        <v>57</v>
      </c>
      <c r="H25" s="52">
        <v>46</v>
      </c>
      <c r="I25" s="52">
        <v>0</v>
      </c>
      <c r="J25" s="52">
        <v>54</v>
      </c>
      <c r="K25" s="52">
        <v>54</v>
      </c>
      <c r="M25" s="75"/>
      <c r="N25" s="64"/>
    </row>
    <row r="26" spans="1:14" ht="12.75" customHeight="1" x14ac:dyDescent="0.25">
      <c r="A26" s="51" t="s">
        <v>34</v>
      </c>
      <c r="B26" s="52">
        <v>929</v>
      </c>
      <c r="C26" s="52">
        <v>117</v>
      </c>
      <c r="D26" s="52">
        <v>142</v>
      </c>
      <c r="E26" s="52">
        <v>137</v>
      </c>
      <c r="F26" s="52">
        <v>107</v>
      </c>
      <c r="G26" s="52">
        <v>96</v>
      </c>
      <c r="H26" s="52">
        <v>126</v>
      </c>
      <c r="I26" s="52">
        <v>0</v>
      </c>
      <c r="J26" s="52">
        <v>118</v>
      </c>
      <c r="K26" s="52">
        <v>86</v>
      </c>
      <c r="M26" s="75"/>
      <c r="N26" s="64"/>
    </row>
    <row r="27" spans="1:14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N27" s="64"/>
    </row>
    <row r="28" spans="1:14" ht="12.75" customHeight="1" x14ac:dyDescent="0.25">
      <c r="A28" s="51" t="s">
        <v>36</v>
      </c>
      <c r="B28" s="52">
        <v>765</v>
      </c>
      <c r="C28" s="52">
        <v>112</v>
      </c>
      <c r="D28" s="52">
        <v>100</v>
      </c>
      <c r="E28" s="52">
        <v>111</v>
      </c>
      <c r="F28" s="52">
        <v>87</v>
      </c>
      <c r="G28" s="52">
        <v>112</v>
      </c>
      <c r="H28" s="52">
        <v>87</v>
      </c>
      <c r="I28" s="52">
        <v>0</v>
      </c>
      <c r="J28" s="52">
        <v>76</v>
      </c>
      <c r="K28" s="52">
        <v>80</v>
      </c>
      <c r="M28" s="75"/>
      <c r="N28" s="64"/>
    </row>
    <row r="29" spans="1:14" ht="12.75" customHeight="1" x14ac:dyDescent="0.25">
      <c r="A29" s="51" t="s">
        <v>37</v>
      </c>
      <c r="B29" s="52">
        <v>1477</v>
      </c>
      <c r="C29" s="52">
        <v>200</v>
      </c>
      <c r="D29" s="52">
        <v>223</v>
      </c>
      <c r="E29" s="52">
        <v>209</v>
      </c>
      <c r="F29" s="52">
        <v>182</v>
      </c>
      <c r="G29" s="52">
        <v>183</v>
      </c>
      <c r="H29" s="52">
        <v>155</v>
      </c>
      <c r="I29" s="52">
        <v>0</v>
      </c>
      <c r="J29" s="52">
        <v>171</v>
      </c>
      <c r="K29" s="52">
        <v>154</v>
      </c>
      <c r="M29" s="75"/>
      <c r="N29" s="64"/>
    </row>
    <row r="30" spans="1:14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N30" s="64"/>
    </row>
    <row r="31" spans="1:14" ht="12.75" customHeight="1" x14ac:dyDescent="0.25">
      <c r="A31" s="51" t="s">
        <v>39</v>
      </c>
      <c r="B31" s="52">
        <v>642</v>
      </c>
      <c r="C31" s="52">
        <v>137</v>
      </c>
      <c r="D31" s="52">
        <v>105</v>
      </c>
      <c r="E31" s="52">
        <v>104</v>
      </c>
      <c r="F31" s="52">
        <v>80</v>
      </c>
      <c r="G31" s="52">
        <v>55</v>
      </c>
      <c r="H31" s="52">
        <v>62</v>
      </c>
      <c r="I31" s="52">
        <v>0</v>
      </c>
      <c r="J31" s="52">
        <v>47</v>
      </c>
      <c r="K31" s="52">
        <v>52</v>
      </c>
      <c r="M31" s="75"/>
      <c r="N31" s="64"/>
    </row>
    <row r="32" spans="1:14" ht="12.75" customHeight="1" x14ac:dyDescent="0.25">
      <c r="A32" s="51" t="s">
        <v>40</v>
      </c>
      <c r="B32" s="52">
        <v>767</v>
      </c>
      <c r="C32" s="52">
        <v>97</v>
      </c>
      <c r="D32" s="52">
        <v>101</v>
      </c>
      <c r="E32" s="52">
        <v>109</v>
      </c>
      <c r="F32" s="52">
        <v>107</v>
      </c>
      <c r="G32" s="52">
        <v>87</v>
      </c>
      <c r="H32" s="52">
        <v>113</v>
      </c>
      <c r="I32" s="52">
        <v>0</v>
      </c>
      <c r="J32" s="52">
        <v>78</v>
      </c>
      <c r="K32" s="52">
        <v>75</v>
      </c>
      <c r="M32" s="75"/>
      <c r="N32" s="64"/>
    </row>
    <row r="33" spans="1:12" ht="17.100000000000001" customHeight="1" x14ac:dyDescent="0.2">
      <c r="A33" s="54" t="s">
        <v>41</v>
      </c>
      <c r="B33" s="52">
        <f>SUM(C33:K33)</f>
        <v>10407</v>
      </c>
      <c r="C33" s="52">
        <f t="shared" ref="C33:H33" si="1">SUM(C15:C32)</f>
        <v>1506</v>
      </c>
      <c r="D33" s="52">
        <f t="shared" si="1"/>
        <v>1486</v>
      </c>
      <c r="E33" s="52">
        <f t="shared" si="1"/>
        <v>1448</v>
      </c>
      <c r="F33" s="52">
        <f t="shared" si="1"/>
        <v>1312</v>
      </c>
      <c r="G33" s="52">
        <f t="shared" si="1"/>
        <v>1247</v>
      </c>
      <c r="H33" s="52">
        <f t="shared" si="1"/>
        <v>1255</v>
      </c>
      <c r="I33" s="52">
        <f>SUM(I15:I32)</f>
        <v>148</v>
      </c>
      <c r="J33" s="52">
        <f>SUM(J15:J32)</f>
        <v>1019</v>
      </c>
      <c r="K33" s="52">
        <f>SUM(K15:K32)</f>
        <v>986</v>
      </c>
    </row>
    <row r="34" spans="1:12" ht="17.100000000000001" customHeight="1" x14ac:dyDescent="0.2">
      <c r="A34" s="54" t="s">
        <v>42</v>
      </c>
      <c r="B34" s="58">
        <f>B14+B33</f>
        <v>16061</v>
      </c>
      <c r="C34" s="58">
        <f>C14+C33</f>
        <v>2322</v>
      </c>
      <c r="D34" s="58">
        <f t="shared" ref="D34:K34" si="2">D14+D33</f>
        <v>2270</v>
      </c>
      <c r="E34" s="58">
        <f t="shared" si="2"/>
        <v>2211</v>
      </c>
      <c r="F34" s="58">
        <f t="shared" si="2"/>
        <v>1997</v>
      </c>
      <c r="G34" s="58">
        <f t="shared" si="2"/>
        <v>1932</v>
      </c>
      <c r="H34" s="58">
        <f t="shared" si="2"/>
        <v>1966</v>
      </c>
      <c r="I34" s="58">
        <f>I14+I33</f>
        <v>209</v>
      </c>
      <c r="J34" s="58">
        <f t="shared" si="2"/>
        <v>1647</v>
      </c>
      <c r="K34" s="58">
        <f t="shared" si="2"/>
        <v>1507</v>
      </c>
      <c r="L34" s="64"/>
    </row>
    <row r="35" spans="1:12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2" ht="11.4" x14ac:dyDescent="0.2">
      <c r="A36" s="65" t="s">
        <v>114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3.5" customHeight="1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2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7" spans="1:12" ht="12.75" customHeight="1" x14ac:dyDescent="0.2">
      <c r="K47" s="24" t="s">
        <v>116</v>
      </c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D58" sqref="D58"/>
    </sheetView>
  </sheetViews>
  <sheetFormatPr baseColWidth="10" defaultColWidth="9.85546875" defaultRowHeight="12.75" customHeight="1" x14ac:dyDescent="0.2"/>
  <cols>
    <col min="1" max="1" width="22" style="24" customWidth="1"/>
    <col min="2" max="2" width="10.42578125" style="24" customWidth="1"/>
    <col min="3" max="11" width="8.85546875" style="24" customWidth="1"/>
    <col min="12" max="16384" width="9.85546875" style="24"/>
  </cols>
  <sheetData>
    <row r="1" spans="1:11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26.25" customHeight="1" x14ac:dyDescent="0.2">
      <c r="A3" s="70" t="s">
        <v>112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48"/>
      <c r="J5" s="71"/>
      <c r="K5" s="49"/>
    </row>
    <row r="6" spans="1:11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48"/>
      <c r="J6" s="71" t="s">
        <v>106</v>
      </c>
      <c r="K6" s="49"/>
    </row>
    <row r="7" spans="1:11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62">
        <v>11</v>
      </c>
      <c r="J7" s="72">
        <v>1</v>
      </c>
      <c r="K7" s="73">
        <v>2</v>
      </c>
    </row>
    <row r="8" spans="1:11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12.75" customHeight="1" x14ac:dyDescent="0.2">
      <c r="A9" s="51" t="s">
        <v>17</v>
      </c>
      <c r="B9" s="52">
        <f>SUM(C9:K9)</f>
        <v>559</v>
      </c>
      <c r="C9" s="52">
        <v>74</v>
      </c>
      <c r="D9" s="52">
        <v>70</v>
      </c>
      <c r="E9" s="52">
        <v>71</v>
      </c>
      <c r="F9" s="52">
        <v>71</v>
      </c>
      <c r="G9" s="52">
        <v>66</v>
      </c>
      <c r="H9" s="52">
        <v>78</v>
      </c>
      <c r="I9" s="52">
        <v>0</v>
      </c>
      <c r="J9" s="52">
        <v>79</v>
      </c>
      <c r="K9" s="52">
        <v>50</v>
      </c>
    </row>
    <row r="10" spans="1:11" ht="12.75" customHeight="1" x14ac:dyDescent="0.2">
      <c r="A10" s="51" t="s">
        <v>18</v>
      </c>
      <c r="B10" s="52">
        <f>SUM(C10:K10)</f>
        <v>1031</v>
      </c>
      <c r="C10" s="52">
        <v>148</v>
      </c>
      <c r="D10" s="52">
        <v>139</v>
      </c>
      <c r="E10" s="52">
        <v>140</v>
      </c>
      <c r="F10" s="52">
        <v>149</v>
      </c>
      <c r="G10" s="52">
        <v>113</v>
      </c>
      <c r="H10" s="52">
        <v>124</v>
      </c>
      <c r="I10" s="52">
        <v>0</v>
      </c>
      <c r="J10" s="52">
        <v>127</v>
      </c>
      <c r="K10" s="52">
        <v>91</v>
      </c>
    </row>
    <row r="11" spans="1:11" ht="12.75" customHeight="1" x14ac:dyDescent="0.2">
      <c r="A11" s="51" t="s">
        <v>19</v>
      </c>
      <c r="B11" s="52">
        <f>SUM(C11:K11)</f>
        <v>1110</v>
      </c>
      <c r="C11" s="52">
        <v>159</v>
      </c>
      <c r="D11" s="52">
        <v>162</v>
      </c>
      <c r="E11" s="52">
        <v>161</v>
      </c>
      <c r="F11" s="52">
        <v>131</v>
      </c>
      <c r="G11" s="52">
        <v>145</v>
      </c>
      <c r="H11" s="52">
        <v>138</v>
      </c>
      <c r="I11" s="52">
        <v>40</v>
      </c>
      <c r="J11" s="52">
        <v>73</v>
      </c>
      <c r="K11" s="52">
        <v>101</v>
      </c>
    </row>
    <row r="12" spans="1:11" ht="12.75" customHeight="1" x14ac:dyDescent="0.2">
      <c r="A12" s="51" t="s">
        <v>20</v>
      </c>
      <c r="B12" s="52">
        <f>SUM(C12:K12)</f>
        <v>1104</v>
      </c>
      <c r="C12" s="52">
        <v>187</v>
      </c>
      <c r="D12" s="52">
        <v>154</v>
      </c>
      <c r="E12" s="52">
        <v>120</v>
      </c>
      <c r="F12" s="52">
        <v>139</v>
      </c>
      <c r="G12" s="52">
        <v>121</v>
      </c>
      <c r="H12" s="52">
        <v>125</v>
      </c>
      <c r="I12" s="52">
        <v>0</v>
      </c>
      <c r="J12" s="52">
        <v>138</v>
      </c>
      <c r="K12" s="52">
        <v>120</v>
      </c>
    </row>
    <row r="13" spans="1:11" ht="12.75" customHeight="1" x14ac:dyDescent="0.2">
      <c r="A13" s="51" t="s">
        <v>21</v>
      </c>
      <c r="B13" s="52">
        <f>SUM(C13:K13)</f>
        <v>1726</v>
      </c>
      <c r="C13" s="52">
        <v>241</v>
      </c>
      <c r="D13" s="52">
        <v>255</v>
      </c>
      <c r="E13" s="52">
        <v>221</v>
      </c>
      <c r="F13" s="52">
        <v>217</v>
      </c>
      <c r="G13" s="52">
        <v>247</v>
      </c>
      <c r="H13" s="52">
        <v>191</v>
      </c>
      <c r="I13" s="52">
        <v>0</v>
      </c>
      <c r="J13" s="52">
        <v>178</v>
      </c>
      <c r="K13" s="52">
        <v>176</v>
      </c>
    </row>
    <row r="14" spans="1:11" ht="17.100000000000001" customHeight="1" x14ac:dyDescent="0.2">
      <c r="A14" s="54" t="s">
        <v>22</v>
      </c>
      <c r="B14" s="52">
        <f>SUM(B9:B13)</f>
        <v>5530</v>
      </c>
      <c r="C14" s="52">
        <f t="shared" ref="C14:K14" si="0">SUM(C9:C13)</f>
        <v>809</v>
      </c>
      <c r="D14" s="52">
        <f t="shared" si="0"/>
        <v>780</v>
      </c>
      <c r="E14" s="52">
        <f t="shared" si="0"/>
        <v>713</v>
      </c>
      <c r="F14" s="52">
        <f t="shared" si="0"/>
        <v>707</v>
      </c>
      <c r="G14" s="52">
        <f t="shared" si="0"/>
        <v>692</v>
      </c>
      <c r="H14" s="52">
        <f t="shared" si="0"/>
        <v>656</v>
      </c>
      <c r="I14" s="52">
        <f>SUM(I9:I13)</f>
        <v>40</v>
      </c>
      <c r="J14" s="52">
        <f t="shared" si="0"/>
        <v>595</v>
      </c>
      <c r="K14" s="52">
        <f t="shared" si="0"/>
        <v>538</v>
      </c>
    </row>
    <row r="15" spans="1:11" ht="12.75" customHeight="1" x14ac:dyDescent="0.2">
      <c r="A15" s="51" t="s">
        <v>23</v>
      </c>
      <c r="B15" s="52">
        <f>SUM(C15:K15)</f>
        <v>1672</v>
      </c>
      <c r="C15" s="52">
        <v>256</v>
      </c>
      <c r="D15" s="52">
        <v>251</v>
      </c>
      <c r="E15" s="52">
        <v>218</v>
      </c>
      <c r="F15" s="52">
        <v>193</v>
      </c>
      <c r="G15" s="52">
        <v>193</v>
      </c>
      <c r="H15" s="52">
        <v>191</v>
      </c>
      <c r="I15" s="52">
        <v>0</v>
      </c>
      <c r="J15" s="52">
        <v>178</v>
      </c>
      <c r="K15" s="52">
        <v>192</v>
      </c>
    </row>
    <row r="16" spans="1:11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12.75" customHeight="1" x14ac:dyDescent="0.2">
      <c r="A18" s="51" t="s">
        <v>26</v>
      </c>
      <c r="B18" s="52">
        <f>SUM(C18:K18)</f>
        <v>712</v>
      </c>
      <c r="C18" s="52">
        <v>88</v>
      </c>
      <c r="D18" s="52">
        <v>90</v>
      </c>
      <c r="E18" s="52">
        <v>86</v>
      </c>
      <c r="F18" s="52">
        <v>120</v>
      </c>
      <c r="G18" s="52">
        <v>111</v>
      </c>
      <c r="H18" s="52">
        <v>105</v>
      </c>
      <c r="I18" s="52">
        <v>0</v>
      </c>
      <c r="J18" s="52">
        <v>72</v>
      </c>
      <c r="K18" s="52">
        <v>40</v>
      </c>
    </row>
    <row r="19" spans="1:11" ht="12.75" customHeight="1" x14ac:dyDescent="0.2">
      <c r="A19" s="51" t="s">
        <v>27</v>
      </c>
      <c r="B19" s="52">
        <f>SUM(C19:K19)</f>
        <v>1279</v>
      </c>
      <c r="C19" s="52">
        <v>168</v>
      </c>
      <c r="D19" s="52">
        <v>180</v>
      </c>
      <c r="E19" s="52">
        <v>178</v>
      </c>
      <c r="F19" s="52">
        <v>182</v>
      </c>
      <c r="G19" s="52">
        <v>190</v>
      </c>
      <c r="H19" s="52">
        <v>153</v>
      </c>
      <c r="I19" s="52">
        <v>0</v>
      </c>
      <c r="J19" s="52">
        <v>115</v>
      </c>
      <c r="K19" s="52">
        <v>113</v>
      </c>
    </row>
    <row r="20" spans="1:11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</row>
    <row r="21" spans="1:11" ht="12.75" customHeight="1" x14ac:dyDescent="0.2">
      <c r="A21" s="51" t="s">
        <v>29</v>
      </c>
      <c r="B21" s="52">
        <f>SUM(C21:K21)</f>
        <v>617</v>
      </c>
      <c r="C21" s="52">
        <v>85</v>
      </c>
      <c r="D21" s="52">
        <v>107</v>
      </c>
      <c r="E21" s="52">
        <v>92</v>
      </c>
      <c r="F21" s="52">
        <v>63</v>
      </c>
      <c r="G21" s="52">
        <v>64</v>
      </c>
      <c r="H21" s="52">
        <v>68</v>
      </c>
      <c r="I21" s="52">
        <v>0</v>
      </c>
      <c r="J21" s="52">
        <v>64</v>
      </c>
      <c r="K21" s="52">
        <v>74</v>
      </c>
    </row>
    <row r="22" spans="1:11" ht="12.75" customHeight="1" x14ac:dyDescent="0.2">
      <c r="A22" s="51" t="s">
        <v>30</v>
      </c>
      <c r="B22" s="52">
        <f>SUM(C22:K22)</f>
        <v>1053</v>
      </c>
      <c r="C22" s="52">
        <v>140</v>
      </c>
      <c r="D22" s="52">
        <v>142</v>
      </c>
      <c r="E22" s="52">
        <v>149</v>
      </c>
      <c r="F22" s="52">
        <v>130</v>
      </c>
      <c r="G22" s="52">
        <v>136</v>
      </c>
      <c r="H22" s="52">
        <v>126</v>
      </c>
      <c r="I22" s="52">
        <v>0</v>
      </c>
      <c r="J22" s="52">
        <v>126</v>
      </c>
      <c r="K22" s="52">
        <v>104</v>
      </c>
    </row>
    <row r="23" spans="1:11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</row>
    <row r="25" spans="1:11" ht="12.75" customHeight="1" x14ac:dyDescent="0.2">
      <c r="A25" s="51" t="s">
        <v>33</v>
      </c>
      <c r="B25" s="52">
        <f>SUM(C25:K25)</f>
        <v>492</v>
      </c>
      <c r="C25" s="52">
        <v>67</v>
      </c>
      <c r="D25" s="52">
        <v>71</v>
      </c>
      <c r="E25" s="52">
        <v>85</v>
      </c>
      <c r="F25" s="52">
        <v>62</v>
      </c>
      <c r="G25" s="52">
        <v>45</v>
      </c>
      <c r="H25" s="52">
        <v>59</v>
      </c>
      <c r="I25" s="52">
        <v>0</v>
      </c>
      <c r="J25" s="52">
        <v>58</v>
      </c>
      <c r="K25" s="52">
        <v>45</v>
      </c>
    </row>
    <row r="26" spans="1:11" ht="12.75" customHeight="1" x14ac:dyDescent="0.2">
      <c r="A26" s="51" t="s">
        <v>34</v>
      </c>
      <c r="B26" s="52">
        <f>SUM(C26:K26)</f>
        <v>951</v>
      </c>
      <c r="C26" s="52">
        <v>142</v>
      </c>
      <c r="D26" s="52">
        <v>138</v>
      </c>
      <c r="E26" s="52">
        <v>113</v>
      </c>
      <c r="F26" s="52">
        <v>99</v>
      </c>
      <c r="G26" s="52">
        <v>133</v>
      </c>
      <c r="H26" s="52">
        <v>125</v>
      </c>
      <c r="I26" s="52">
        <v>0</v>
      </c>
      <c r="J26" s="52">
        <v>99</v>
      </c>
      <c r="K26" s="52">
        <v>102</v>
      </c>
    </row>
    <row r="27" spans="1:11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spans="1:11" ht="12.75" customHeight="1" x14ac:dyDescent="0.2">
      <c r="A28" s="51" t="s">
        <v>36</v>
      </c>
      <c r="B28" s="52">
        <f>SUM(C28:K28)</f>
        <v>750</v>
      </c>
      <c r="C28" s="52">
        <v>103</v>
      </c>
      <c r="D28" s="52">
        <v>107</v>
      </c>
      <c r="E28" s="52">
        <v>94</v>
      </c>
      <c r="F28" s="52">
        <v>121</v>
      </c>
      <c r="G28" s="52">
        <v>89</v>
      </c>
      <c r="H28" s="52">
        <v>80</v>
      </c>
      <c r="I28" s="52">
        <v>0</v>
      </c>
      <c r="J28" s="52">
        <v>86</v>
      </c>
      <c r="K28" s="52">
        <v>70</v>
      </c>
    </row>
    <row r="29" spans="1:11" ht="12.75" customHeight="1" x14ac:dyDescent="0.2">
      <c r="A29" s="51" t="s">
        <v>37</v>
      </c>
      <c r="B29" s="52">
        <f>SUM(C29:K29)</f>
        <v>1493</v>
      </c>
      <c r="C29" s="52">
        <v>224</v>
      </c>
      <c r="D29" s="52">
        <v>220</v>
      </c>
      <c r="E29" s="52">
        <v>199</v>
      </c>
      <c r="F29" s="52">
        <v>199</v>
      </c>
      <c r="G29" s="52">
        <v>156</v>
      </c>
      <c r="H29" s="52">
        <v>182</v>
      </c>
      <c r="I29" s="52">
        <v>0</v>
      </c>
      <c r="J29" s="52">
        <v>162</v>
      </c>
      <c r="K29" s="52">
        <v>151</v>
      </c>
    </row>
    <row r="30" spans="1:11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</row>
    <row r="31" spans="1:11" ht="12.75" customHeight="1" x14ac:dyDescent="0.2">
      <c r="A31" s="51" t="s">
        <v>39</v>
      </c>
      <c r="B31" s="52">
        <f>SUM(C31:K31)</f>
        <v>614</v>
      </c>
      <c r="C31" s="52">
        <v>117</v>
      </c>
      <c r="D31" s="52">
        <v>101</v>
      </c>
      <c r="E31" s="52">
        <v>91</v>
      </c>
      <c r="F31" s="52">
        <v>65</v>
      </c>
      <c r="G31" s="52">
        <v>71</v>
      </c>
      <c r="H31" s="52">
        <v>57</v>
      </c>
      <c r="I31" s="52">
        <v>0</v>
      </c>
      <c r="J31" s="52">
        <v>56</v>
      </c>
      <c r="K31" s="52">
        <v>56</v>
      </c>
    </row>
    <row r="32" spans="1:11" ht="12.75" customHeight="1" x14ac:dyDescent="0.2">
      <c r="A32" s="51" t="s">
        <v>40</v>
      </c>
      <c r="B32" s="52">
        <f>SUM(C32:K32)</f>
        <v>767</v>
      </c>
      <c r="C32" s="52">
        <v>103</v>
      </c>
      <c r="D32" s="52">
        <v>114</v>
      </c>
      <c r="E32" s="52">
        <v>113</v>
      </c>
      <c r="F32" s="52">
        <v>92</v>
      </c>
      <c r="G32" s="52">
        <v>107</v>
      </c>
      <c r="H32" s="52">
        <v>94</v>
      </c>
      <c r="I32" s="52">
        <v>0</v>
      </c>
      <c r="J32" s="52">
        <v>75</v>
      </c>
      <c r="K32" s="52">
        <v>69</v>
      </c>
    </row>
    <row r="33" spans="1:12" ht="17.100000000000001" customHeight="1" x14ac:dyDescent="0.2">
      <c r="A33" s="54" t="s">
        <v>41</v>
      </c>
      <c r="B33" s="52">
        <f>SUM(C33:K33)</f>
        <v>10400</v>
      </c>
      <c r="C33" s="52">
        <f t="shared" ref="C33:H33" si="1">SUM(C15:C32)</f>
        <v>1493</v>
      </c>
      <c r="D33" s="52">
        <f t="shared" si="1"/>
        <v>1521</v>
      </c>
      <c r="E33" s="52">
        <f t="shared" si="1"/>
        <v>1418</v>
      </c>
      <c r="F33" s="52">
        <f t="shared" si="1"/>
        <v>1326</v>
      </c>
      <c r="G33" s="52">
        <f t="shared" si="1"/>
        <v>1295</v>
      </c>
      <c r="H33" s="52">
        <f t="shared" si="1"/>
        <v>1240</v>
      </c>
      <c r="I33" s="52">
        <f>SUM(I15:I32)</f>
        <v>0</v>
      </c>
      <c r="J33" s="52">
        <f>SUM(J15:J32)</f>
        <v>1091</v>
      </c>
      <c r="K33" s="52">
        <f>SUM(K15:K32)</f>
        <v>1016</v>
      </c>
    </row>
    <row r="34" spans="1:12" ht="17.100000000000001" customHeight="1" x14ac:dyDescent="0.2">
      <c r="A34" s="54" t="s">
        <v>42</v>
      </c>
      <c r="B34" s="58">
        <f t="shared" ref="B34:K34" si="2">B14+B33</f>
        <v>15930</v>
      </c>
      <c r="C34" s="58">
        <f t="shared" si="2"/>
        <v>2302</v>
      </c>
      <c r="D34" s="58">
        <f t="shared" si="2"/>
        <v>2301</v>
      </c>
      <c r="E34" s="58">
        <f t="shared" si="2"/>
        <v>2131</v>
      </c>
      <c r="F34" s="58">
        <f t="shared" si="2"/>
        <v>2033</v>
      </c>
      <c r="G34" s="58">
        <f t="shared" si="2"/>
        <v>1987</v>
      </c>
      <c r="H34" s="58">
        <f t="shared" si="2"/>
        <v>1896</v>
      </c>
      <c r="I34" s="58">
        <f>I14+I33</f>
        <v>40</v>
      </c>
      <c r="J34" s="58">
        <f t="shared" si="2"/>
        <v>1686</v>
      </c>
      <c r="K34" s="58">
        <f t="shared" si="2"/>
        <v>1554</v>
      </c>
      <c r="L34" s="64"/>
    </row>
    <row r="35" spans="1:12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2" ht="11.4" x14ac:dyDescent="0.2">
      <c r="A36" s="65" t="s">
        <v>114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2" ht="13.5" customHeight="1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2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G37" sqref="G37"/>
    </sheetView>
  </sheetViews>
  <sheetFormatPr baseColWidth="10" defaultColWidth="9.85546875" defaultRowHeight="12.75" customHeight="1" x14ac:dyDescent="0.2"/>
  <cols>
    <col min="1" max="1" width="22" style="24" customWidth="1"/>
    <col min="2" max="10" width="10.42578125" style="24" customWidth="1"/>
    <col min="11" max="16384" width="9.85546875" style="24"/>
  </cols>
  <sheetData>
    <row r="1" spans="1:10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ht="26.25" customHeight="1" x14ac:dyDescent="0.2">
      <c r="A3" s="70" t="s">
        <v>111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71"/>
      <c r="J5" s="49"/>
    </row>
    <row r="6" spans="1:10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71" t="s">
        <v>106</v>
      </c>
      <c r="J6" s="49"/>
    </row>
    <row r="7" spans="1:10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72">
        <v>1</v>
      </c>
      <c r="J7" s="73">
        <v>2</v>
      </c>
    </row>
    <row r="8" spans="1:10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2.75" customHeight="1" x14ac:dyDescent="0.2">
      <c r="A9" s="51" t="s">
        <v>17</v>
      </c>
      <c r="B9" s="52">
        <f>SUM(C9:J9)</f>
        <v>576</v>
      </c>
      <c r="C9" s="52">
        <v>71</v>
      </c>
      <c r="D9" s="52">
        <v>74</v>
      </c>
      <c r="E9" s="52">
        <v>72</v>
      </c>
      <c r="F9" s="52">
        <v>69</v>
      </c>
      <c r="G9" s="52">
        <v>75</v>
      </c>
      <c r="H9" s="52">
        <v>93</v>
      </c>
      <c r="I9" s="52">
        <v>60</v>
      </c>
      <c r="J9" s="52">
        <v>62</v>
      </c>
    </row>
    <row r="10" spans="1:10" ht="12.75" customHeight="1" x14ac:dyDescent="0.2">
      <c r="A10" s="51" t="s">
        <v>18</v>
      </c>
      <c r="B10" s="52">
        <f>SUM(C10:J10)</f>
        <v>1011</v>
      </c>
      <c r="C10" s="52">
        <v>135</v>
      </c>
      <c r="D10" s="52">
        <v>148</v>
      </c>
      <c r="E10" s="52">
        <v>151</v>
      </c>
      <c r="F10" s="52">
        <v>118</v>
      </c>
      <c r="G10" s="52">
        <v>124</v>
      </c>
      <c r="H10" s="52">
        <v>129</v>
      </c>
      <c r="I10" s="52">
        <v>109</v>
      </c>
      <c r="J10" s="52">
        <v>97</v>
      </c>
    </row>
    <row r="11" spans="1:10" ht="12.75" customHeight="1" x14ac:dyDescent="0.2">
      <c r="A11" s="51" t="s">
        <v>19</v>
      </c>
      <c r="B11" s="52">
        <f>SUM(C11:J11)</f>
        <v>1132</v>
      </c>
      <c r="C11" s="52">
        <v>164</v>
      </c>
      <c r="D11" s="52">
        <v>173</v>
      </c>
      <c r="E11" s="52">
        <v>142</v>
      </c>
      <c r="F11" s="52">
        <v>152</v>
      </c>
      <c r="G11" s="52">
        <v>141</v>
      </c>
      <c r="H11" s="52">
        <v>134</v>
      </c>
      <c r="I11" s="52">
        <v>118</v>
      </c>
      <c r="J11" s="52">
        <v>108</v>
      </c>
    </row>
    <row r="12" spans="1:10" ht="12.75" customHeight="1" x14ac:dyDescent="0.2">
      <c r="A12" s="51" t="s">
        <v>20</v>
      </c>
      <c r="B12" s="52">
        <f>SUM(C12:J12)</f>
        <v>1102</v>
      </c>
      <c r="C12" s="52">
        <v>154</v>
      </c>
      <c r="D12" s="52">
        <v>128</v>
      </c>
      <c r="E12" s="52">
        <v>157</v>
      </c>
      <c r="F12" s="52">
        <v>129</v>
      </c>
      <c r="G12" s="52">
        <v>115</v>
      </c>
      <c r="H12" s="52">
        <v>143</v>
      </c>
      <c r="I12" s="52">
        <v>133</v>
      </c>
      <c r="J12" s="52">
        <v>143</v>
      </c>
    </row>
    <row r="13" spans="1:10" ht="12.75" customHeight="1" x14ac:dyDescent="0.2">
      <c r="A13" s="51" t="s">
        <v>21</v>
      </c>
      <c r="B13" s="52">
        <f>SUM(C13:J13)</f>
        <v>1695</v>
      </c>
      <c r="C13" s="52">
        <v>263</v>
      </c>
      <c r="D13" s="52">
        <v>229</v>
      </c>
      <c r="E13" s="52">
        <v>220</v>
      </c>
      <c r="F13" s="52">
        <v>252</v>
      </c>
      <c r="G13" s="52">
        <v>191</v>
      </c>
      <c r="H13" s="52">
        <v>174</v>
      </c>
      <c r="I13" s="52">
        <v>185</v>
      </c>
      <c r="J13" s="52">
        <v>181</v>
      </c>
    </row>
    <row r="14" spans="1:10" ht="17.100000000000001" customHeight="1" x14ac:dyDescent="0.2">
      <c r="A14" s="54" t="s">
        <v>22</v>
      </c>
      <c r="B14" s="52">
        <f>SUM(B9:B13)</f>
        <v>5516</v>
      </c>
      <c r="C14" s="52">
        <f t="shared" ref="C14:J14" si="0">SUM(C9:C13)</f>
        <v>787</v>
      </c>
      <c r="D14" s="52">
        <f t="shared" si="0"/>
        <v>752</v>
      </c>
      <c r="E14" s="52">
        <f t="shared" si="0"/>
        <v>742</v>
      </c>
      <c r="F14" s="52">
        <f t="shared" si="0"/>
        <v>720</v>
      </c>
      <c r="G14" s="52">
        <f t="shared" si="0"/>
        <v>646</v>
      </c>
      <c r="H14" s="52">
        <f t="shared" si="0"/>
        <v>673</v>
      </c>
      <c r="I14" s="52">
        <f t="shared" si="0"/>
        <v>605</v>
      </c>
      <c r="J14" s="52">
        <f t="shared" si="0"/>
        <v>591</v>
      </c>
    </row>
    <row r="15" spans="1:10" ht="12.75" customHeight="1" x14ac:dyDescent="0.2">
      <c r="A15" s="51" t="s">
        <v>23</v>
      </c>
      <c r="B15" s="52">
        <f>SUM(C15:J15)</f>
        <v>1698</v>
      </c>
      <c r="C15" s="52">
        <v>263</v>
      </c>
      <c r="D15" s="52">
        <v>228</v>
      </c>
      <c r="E15" s="52">
        <v>211</v>
      </c>
      <c r="F15" s="52">
        <v>215</v>
      </c>
      <c r="G15" s="52">
        <v>195</v>
      </c>
      <c r="H15" s="52">
        <v>183</v>
      </c>
      <c r="I15" s="52">
        <v>213</v>
      </c>
      <c r="J15" s="52">
        <v>190</v>
      </c>
    </row>
    <row r="16" spans="1:10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</row>
    <row r="18" spans="1:10" ht="12.75" customHeight="1" x14ac:dyDescent="0.2">
      <c r="A18" s="51" t="s">
        <v>26</v>
      </c>
      <c r="B18" s="52">
        <f>SUM(C18:J18)</f>
        <v>686</v>
      </c>
      <c r="C18" s="52">
        <v>93</v>
      </c>
      <c r="D18" s="52">
        <v>88</v>
      </c>
      <c r="E18" s="52">
        <v>121</v>
      </c>
      <c r="F18" s="52">
        <v>109</v>
      </c>
      <c r="G18" s="52">
        <v>110</v>
      </c>
      <c r="H18" s="52">
        <v>67</v>
      </c>
      <c r="I18" s="52">
        <v>46</v>
      </c>
      <c r="J18" s="52">
        <v>52</v>
      </c>
    </row>
    <row r="19" spans="1:10" ht="12.75" customHeight="1" x14ac:dyDescent="0.2">
      <c r="A19" s="51" t="s">
        <v>27</v>
      </c>
      <c r="B19" s="52">
        <f>SUM(C19:J19)</f>
        <v>1252</v>
      </c>
      <c r="C19" s="52">
        <v>181</v>
      </c>
      <c r="D19" s="52">
        <v>176</v>
      </c>
      <c r="E19" s="52">
        <v>194</v>
      </c>
      <c r="F19" s="52">
        <v>202</v>
      </c>
      <c r="G19" s="52">
        <v>155</v>
      </c>
      <c r="H19" s="52">
        <v>117</v>
      </c>
      <c r="I19" s="52">
        <v>125</v>
      </c>
      <c r="J19" s="52">
        <v>102</v>
      </c>
    </row>
    <row r="20" spans="1:10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</row>
    <row r="21" spans="1:10" ht="12.75" customHeight="1" x14ac:dyDescent="0.2">
      <c r="A21" s="51" t="s">
        <v>29</v>
      </c>
      <c r="B21" s="52">
        <f>SUM(C21:J21)</f>
        <v>633</v>
      </c>
      <c r="C21" s="52">
        <v>111</v>
      </c>
      <c r="D21" s="52">
        <v>92</v>
      </c>
      <c r="E21" s="52">
        <v>68</v>
      </c>
      <c r="F21" s="52">
        <v>67</v>
      </c>
      <c r="G21" s="52">
        <v>68</v>
      </c>
      <c r="H21" s="52">
        <v>69</v>
      </c>
      <c r="I21" s="52">
        <v>84</v>
      </c>
      <c r="J21" s="52">
        <v>74</v>
      </c>
    </row>
    <row r="22" spans="1:10" ht="12.75" customHeight="1" x14ac:dyDescent="0.2">
      <c r="A22" s="51" t="s">
        <v>30</v>
      </c>
      <c r="B22" s="52">
        <f>SUM(C22:J22)</f>
        <v>1136</v>
      </c>
      <c r="C22" s="52">
        <v>163</v>
      </c>
      <c r="D22" s="52">
        <v>165</v>
      </c>
      <c r="E22" s="52">
        <v>141</v>
      </c>
      <c r="F22" s="52">
        <v>149</v>
      </c>
      <c r="G22" s="52">
        <v>135</v>
      </c>
      <c r="H22" s="52">
        <v>149</v>
      </c>
      <c r="I22" s="52">
        <v>116</v>
      </c>
      <c r="J22" s="52">
        <v>118</v>
      </c>
    </row>
    <row r="23" spans="1:10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</row>
    <row r="24" spans="1:10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" ht="12.75" customHeight="1" x14ac:dyDescent="0.2">
      <c r="A25" s="51" t="s">
        <v>33</v>
      </c>
      <c r="B25" s="52">
        <f>SUM(C25:J25)</f>
        <v>485</v>
      </c>
      <c r="C25" s="52">
        <v>74</v>
      </c>
      <c r="D25" s="52">
        <v>82</v>
      </c>
      <c r="E25" s="52">
        <v>68</v>
      </c>
      <c r="F25" s="52">
        <v>47</v>
      </c>
      <c r="G25" s="52">
        <v>59</v>
      </c>
      <c r="H25" s="52">
        <v>59</v>
      </c>
      <c r="I25" s="52">
        <v>50</v>
      </c>
      <c r="J25" s="52">
        <v>46</v>
      </c>
    </row>
    <row r="26" spans="1:10" ht="12.75" customHeight="1" x14ac:dyDescent="0.2">
      <c r="A26" s="51" t="s">
        <v>34</v>
      </c>
      <c r="B26" s="52">
        <f>SUM(C26:J26)</f>
        <v>936</v>
      </c>
      <c r="C26" s="52">
        <v>140</v>
      </c>
      <c r="D26" s="52">
        <v>113</v>
      </c>
      <c r="E26" s="52">
        <v>108</v>
      </c>
      <c r="F26" s="52">
        <v>131</v>
      </c>
      <c r="G26" s="52">
        <v>125</v>
      </c>
      <c r="H26" s="52">
        <v>95</v>
      </c>
      <c r="I26" s="52">
        <v>115</v>
      </c>
      <c r="J26" s="52">
        <v>109</v>
      </c>
    </row>
    <row r="27" spans="1:10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</row>
    <row r="28" spans="1:10" ht="12.75" customHeight="1" x14ac:dyDescent="0.2">
      <c r="A28" s="51" t="s">
        <v>36</v>
      </c>
      <c r="B28" s="52">
        <f>SUM(C28:J28)</f>
        <v>780</v>
      </c>
      <c r="C28" s="52">
        <v>116</v>
      </c>
      <c r="D28" s="52">
        <v>101</v>
      </c>
      <c r="E28" s="52">
        <v>129</v>
      </c>
      <c r="F28" s="52">
        <v>92</v>
      </c>
      <c r="G28" s="52">
        <v>91</v>
      </c>
      <c r="H28" s="52">
        <v>93</v>
      </c>
      <c r="I28" s="52">
        <v>78</v>
      </c>
      <c r="J28" s="52">
        <v>80</v>
      </c>
    </row>
    <row r="29" spans="1:10" ht="12.75" customHeight="1" x14ac:dyDescent="0.2">
      <c r="A29" s="51" t="s">
        <v>37</v>
      </c>
      <c r="B29" s="52">
        <f>SUM(C29:J29)</f>
        <v>1496</v>
      </c>
      <c r="C29" s="52">
        <v>225</v>
      </c>
      <c r="D29" s="52">
        <v>206</v>
      </c>
      <c r="E29" s="52">
        <v>211</v>
      </c>
      <c r="F29" s="52">
        <v>173</v>
      </c>
      <c r="G29" s="52">
        <v>187</v>
      </c>
      <c r="H29" s="52">
        <v>179</v>
      </c>
      <c r="I29" s="52">
        <v>159</v>
      </c>
      <c r="J29" s="52">
        <v>156</v>
      </c>
    </row>
    <row r="30" spans="1:10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</row>
    <row r="31" spans="1:10" ht="12.75" customHeight="1" x14ac:dyDescent="0.2">
      <c r="A31" s="51" t="s">
        <v>39</v>
      </c>
      <c r="B31" s="52">
        <f>SUM(C31:J31)</f>
        <v>606</v>
      </c>
      <c r="C31" s="52">
        <v>109</v>
      </c>
      <c r="D31" s="52">
        <v>99</v>
      </c>
      <c r="E31" s="52">
        <v>72</v>
      </c>
      <c r="F31" s="52">
        <v>69</v>
      </c>
      <c r="G31" s="52">
        <v>74</v>
      </c>
      <c r="H31" s="52">
        <v>61</v>
      </c>
      <c r="I31" s="52">
        <v>61</v>
      </c>
      <c r="J31" s="52">
        <v>61</v>
      </c>
    </row>
    <row r="32" spans="1:10" ht="12.75" customHeight="1" x14ac:dyDescent="0.2">
      <c r="A32" s="51" t="s">
        <v>40</v>
      </c>
      <c r="B32" s="52">
        <f>SUM(C32:J32)</f>
        <v>778</v>
      </c>
      <c r="C32" s="52">
        <v>120</v>
      </c>
      <c r="D32" s="52">
        <v>117</v>
      </c>
      <c r="E32" s="52">
        <v>99</v>
      </c>
      <c r="F32" s="52">
        <v>114</v>
      </c>
      <c r="G32" s="52">
        <v>94</v>
      </c>
      <c r="H32" s="52">
        <v>86</v>
      </c>
      <c r="I32" s="52">
        <v>76</v>
      </c>
      <c r="J32" s="52">
        <v>72</v>
      </c>
    </row>
    <row r="33" spans="1:11" ht="17.100000000000001" customHeight="1" x14ac:dyDescent="0.2">
      <c r="A33" s="54" t="s">
        <v>41</v>
      </c>
      <c r="B33" s="52">
        <f>SUM(C33:J33)</f>
        <v>10486</v>
      </c>
      <c r="C33" s="52">
        <f t="shared" ref="C33:H33" si="1">SUM(C15:C32)</f>
        <v>1595</v>
      </c>
      <c r="D33" s="52">
        <f t="shared" si="1"/>
        <v>1467</v>
      </c>
      <c r="E33" s="52">
        <f t="shared" si="1"/>
        <v>1422</v>
      </c>
      <c r="F33" s="52">
        <f t="shared" si="1"/>
        <v>1368</v>
      </c>
      <c r="G33" s="52">
        <f t="shared" si="1"/>
        <v>1293</v>
      </c>
      <c r="H33" s="52">
        <f t="shared" si="1"/>
        <v>1158</v>
      </c>
      <c r="I33" s="52">
        <f>SUM(I15:I32)</f>
        <v>1123</v>
      </c>
      <c r="J33" s="52">
        <f>SUM(J15:J32)</f>
        <v>1060</v>
      </c>
    </row>
    <row r="34" spans="1:11" ht="17.100000000000001" customHeight="1" x14ac:dyDescent="0.2">
      <c r="A34" s="54" t="s">
        <v>42</v>
      </c>
      <c r="B34" s="58">
        <f t="shared" ref="B34:J34" si="2">B14+B33</f>
        <v>16002</v>
      </c>
      <c r="C34" s="58">
        <f t="shared" si="2"/>
        <v>2382</v>
      </c>
      <c r="D34" s="58">
        <f t="shared" si="2"/>
        <v>2219</v>
      </c>
      <c r="E34" s="58">
        <f t="shared" si="2"/>
        <v>2164</v>
      </c>
      <c r="F34" s="58">
        <f t="shared" si="2"/>
        <v>2088</v>
      </c>
      <c r="G34" s="58">
        <f t="shared" si="2"/>
        <v>1939</v>
      </c>
      <c r="H34" s="58">
        <f t="shared" si="2"/>
        <v>1831</v>
      </c>
      <c r="I34" s="58">
        <f t="shared" si="2"/>
        <v>1728</v>
      </c>
      <c r="J34" s="58">
        <f t="shared" si="2"/>
        <v>1651</v>
      </c>
      <c r="K34" s="64"/>
    </row>
    <row r="35" spans="1:11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1" ht="11.4" x14ac:dyDescent="0.2">
      <c r="A36" s="65" t="s">
        <v>110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1" ht="11.4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</row>
    <row r="38" spans="1:11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</row>
    <row r="39" spans="1:11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D37" sqref="D37"/>
    </sheetView>
  </sheetViews>
  <sheetFormatPr baseColWidth="10" defaultColWidth="9.85546875" defaultRowHeight="12.75" customHeight="1" x14ac:dyDescent="0.2"/>
  <cols>
    <col min="1" max="1" width="22" style="24" customWidth="1"/>
    <col min="2" max="10" width="10.42578125" style="24" customWidth="1"/>
    <col min="11" max="16384" width="9.85546875" style="24"/>
  </cols>
  <sheetData>
    <row r="1" spans="1:10" ht="12.75" customHeight="1" x14ac:dyDescent="0.25">
      <c r="A1" s="3" t="s">
        <v>69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ht="26.25" customHeight="1" x14ac:dyDescent="0.2">
      <c r="A3" s="70" t="s">
        <v>108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2.75" customHeight="1" thickBo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s="26" customFormat="1" ht="12.75" customHeight="1" thickBot="1" x14ac:dyDescent="0.25">
      <c r="A5" s="79" t="s">
        <v>4</v>
      </c>
      <c r="B5" s="80" t="s">
        <v>109</v>
      </c>
      <c r="C5" s="71" t="s">
        <v>102</v>
      </c>
      <c r="D5" s="48"/>
      <c r="E5" s="48"/>
      <c r="F5" s="48"/>
      <c r="G5" s="48"/>
      <c r="H5" s="48"/>
      <c r="I5" s="71"/>
      <c r="J5" s="49"/>
    </row>
    <row r="6" spans="1:10" s="26" customFormat="1" ht="12.75" customHeight="1" thickBot="1" x14ac:dyDescent="0.25">
      <c r="A6" s="79"/>
      <c r="B6" s="80"/>
      <c r="C6" s="71" t="s">
        <v>101</v>
      </c>
      <c r="D6" s="48"/>
      <c r="E6" s="48"/>
      <c r="F6" s="48"/>
      <c r="G6" s="48"/>
      <c r="H6" s="48"/>
      <c r="I6" s="71" t="s">
        <v>106</v>
      </c>
      <c r="J6" s="49"/>
    </row>
    <row r="7" spans="1:10" s="26" customFormat="1" ht="12.75" customHeight="1" thickBot="1" x14ac:dyDescent="0.25">
      <c r="A7" s="79"/>
      <c r="B7" s="80"/>
      <c r="C7" s="62">
        <v>5</v>
      </c>
      <c r="D7" s="62">
        <v>6</v>
      </c>
      <c r="E7" s="62">
        <v>7</v>
      </c>
      <c r="F7" s="62">
        <v>8</v>
      </c>
      <c r="G7" s="62">
        <v>9</v>
      </c>
      <c r="H7" s="62">
        <v>10</v>
      </c>
      <c r="I7" s="72">
        <v>1</v>
      </c>
      <c r="J7" s="73">
        <v>2</v>
      </c>
    </row>
    <row r="8" spans="1:10" s="26" customFormat="1" ht="12.75" customHeight="1" x14ac:dyDescent="0.2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2.75" customHeight="1" x14ac:dyDescent="0.2">
      <c r="A9" s="51" t="s">
        <v>17</v>
      </c>
      <c r="B9" s="52">
        <f>SUM(C9:J9)</f>
        <v>569</v>
      </c>
      <c r="C9" s="52">
        <v>72</v>
      </c>
      <c r="D9" s="52">
        <v>69</v>
      </c>
      <c r="E9" s="52">
        <v>69</v>
      </c>
      <c r="F9" s="52">
        <v>78</v>
      </c>
      <c r="G9" s="52">
        <v>93</v>
      </c>
      <c r="H9" s="52">
        <v>58</v>
      </c>
      <c r="I9" s="52">
        <v>67</v>
      </c>
      <c r="J9" s="52">
        <v>63</v>
      </c>
    </row>
    <row r="10" spans="1:10" ht="12.75" customHeight="1" x14ac:dyDescent="0.2">
      <c r="A10" s="51" t="s">
        <v>18</v>
      </c>
      <c r="B10" s="52">
        <f>SUM(C10:J10)</f>
        <v>994</v>
      </c>
      <c r="C10" s="52">
        <v>146</v>
      </c>
      <c r="D10" s="52">
        <v>150</v>
      </c>
      <c r="E10" s="52">
        <v>127</v>
      </c>
      <c r="F10" s="52">
        <v>125</v>
      </c>
      <c r="G10" s="52">
        <v>123</v>
      </c>
      <c r="H10" s="52">
        <v>102</v>
      </c>
      <c r="I10" s="52">
        <v>106</v>
      </c>
      <c r="J10" s="52">
        <v>115</v>
      </c>
    </row>
    <row r="11" spans="1:10" ht="12.75" customHeight="1" x14ac:dyDescent="0.2">
      <c r="A11" s="51" t="s">
        <v>19</v>
      </c>
      <c r="B11" s="52">
        <f>SUM(C11:J11)</f>
        <v>1149</v>
      </c>
      <c r="C11" s="52">
        <v>185</v>
      </c>
      <c r="D11" s="52">
        <v>151</v>
      </c>
      <c r="E11" s="52">
        <v>160</v>
      </c>
      <c r="F11" s="52">
        <v>147</v>
      </c>
      <c r="G11" s="52">
        <v>141</v>
      </c>
      <c r="H11" s="52">
        <v>135</v>
      </c>
      <c r="I11" s="52">
        <v>113</v>
      </c>
      <c r="J11" s="52">
        <v>117</v>
      </c>
    </row>
    <row r="12" spans="1:10" ht="12.75" customHeight="1" x14ac:dyDescent="0.2">
      <c r="A12" s="51" t="s">
        <v>20</v>
      </c>
      <c r="B12" s="52">
        <f>SUM(C12:J12)</f>
        <v>1067</v>
      </c>
      <c r="C12" s="52">
        <v>140</v>
      </c>
      <c r="D12" s="52">
        <v>158</v>
      </c>
      <c r="E12" s="52">
        <v>126</v>
      </c>
      <c r="F12" s="52">
        <v>129</v>
      </c>
      <c r="G12" s="52">
        <v>126</v>
      </c>
      <c r="H12" s="52">
        <v>133</v>
      </c>
      <c r="I12" s="52">
        <v>158</v>
      </c>
      <c r="J12" s="52">
        <v>97</v>
      </c>
    </row>
    <row r="13" spans="1:10" ht="12.75" customHeight="1" x14ac:dyDescent="0.2">
      <c r="A13" s="51" t="s">
        <v>21</v>
      </c>
      <c r="B13" s="52">
        <f>SUM(C13:J13)</f>
        <v>1665</v>
      </c>
      <c r="C13" s="52">
        <v>236</v>
      </c>
      <c r="D13" s="52">
        <v>233</v>
      </c>
      <c r="E13" s="52">
        <v>253</v>
      </c>
      <c r="F13" s="52">
        <v>198</v>
      </c>
      <c r="G13" s="52">
        <v>183</v>
      </c>
      <c r="H13" s="52">
        <v>187</v>
      </c>
      <c r="I13" s="52">
        <v>191</v>
      </c>
      <c r="J13" s="52">
        <v>184</v>
      </c>
    </row>
    <row r="14" spans="1:10" ht="17.100000000000001" customHeight="1" x14ac:dyDescent="0.2">
      <c r="A14" s="54" t="s">
        <v>22</v>
      </c>
      <c r="B14" s="52">
        <f>SUM(B9:B13)</f>
        <v>5444</v>
      </c>
      <c r="C14" s="52">
        <f t="shared" ref="C14:J14" si="0">SUM(C9:C13)</f>
        <v>779</v>
      </c>
      <c r="D14" s="52">
        <f t="shared" si="0"/>
        <v>761</v>
      </c>
      <c r="E14" s="52">
        <f t="shared" si="0"/>
        <v>735</v>
      </c>
      <c r="F14" s="52">
        <f t="shared" si="0"/>
        <v>677</v>
      </c>
      <c r="G14" s="52">
        <f t="shared" si="0"/>
        <v>666</v>
      </c>
      <c r="H14" s="52">
        <f t="shared" si="0"/>
        <v>615</v>
      </c>
      <c r="I14" s="52">
        <f t="shared" si="0"/>
        <v>635</v>
      </c>
      <c r="J14" s="52">
        <f t="shared" si="0"/>
        <v>576</v>
      </c>
    </row>
    <row r="15" spans="1:10" ht="12.75" customHeight="1" x14ac:dyDescent="0.2">
      <c r="A15" s="51" t="s">
        <v>23</v>
      </c>
      <c r="B15" s="52">
        <f>SUM(C15:J15)</f>
        <v>1675</v>
      </c>
      <c r="C15" s="52">
        <v>242</v>
      </c>
      <c r="D15" s="52">
        <v>219</v>
      </c>
      <c r="E15" s="52">
        <v>228</v>
      </c>
      <c r="F15" s="52">
        <v>197</v>
      </c>
      <c r="G15" s="52">
        <v>176</v>
      </c>
      <c r="H15" s="52">
        <v>228</v>
      </c>
      <c r="I15" s="52">
        <v>206</v>
      </c>
      <c r="J15" s="52">
        <v>179</v>
      </c>
    </row>
    <row r="16" spans="1:10" ht="12.75" customHeight="1" x14ac:dyDescent="0.2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2.75" customHeight="1" x14ac:dyDescent="0.2">
      <c r="A17" s="51" t="s">
        <v>25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</row>
    <row r="18" spans="1:10" ht="12.75" customHeight="1" x14ac:dyDescent="0.2">
      <c r="A18" s="51" t="s">
        <v>26</v>
      </c>
      <c r="B18" s="52">
        <f>SUM(C18:J18)</f>
        <v>648</v>
      </c>
      <c r="C18" s="52">
        <v>93</v>
      </c>
      <c r="D18" s="52">
        <v>113</v>
      </c>
      <c r="E18" s="52">
        <v>108</v>
      </c>
      <c r="F18" s="52">
        <v>113</v>
      </c>
      <c r="G18" s="52">
        <v>66</v>
      </c>
      <c r="H18" s="52">
        <v>45</v>
      </c>
      <c r="I18" s="52">
        <v>55</v>
      </c>
      <c r="J18" s="52">
        <v>55</v>
      </c>
    </row>
    <row r="19" spans="1:10" ht="12.75" customHeight="1" x14ac:dyDescent="0.2">
      <c r="A19" s="51" t="s">
        <v>27</v>
      </c>
      <c r="B19" s="52">
        <f>SUM(C19:J19)</f>
        <v>1232</v>
      </c>
      <c r="C19" s="52">
        <v>180</v>
      </c>
      <c r="D19" s="52">
        <v>196</v>
      </c>
      <c r="E19" s="52">
        <v>212</v>
      </c>
      <c r="F19" s="52">
        <v>156</v>
      </c>
      <c r="G19" s="52">
        <v>121</v>
      </c>
      <c r="H19" s="52">
        <v>134</v>
      </c>
      <c r="I19" s="52">
        <v>118</v>
      </c>
      <c r="J19" s="52">
        <v>115</v>
      </c>
    </row>
    <row r="20" spans="1:10" ht="12.75" customHeight="1" x14ac:dyDescent="0.2">
      <c r="A20" s="51" t="s">
        <v>28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</row>
    <row r="21" spans="1:10" ht="12.75" customHeight="1" x14ac:dyDescent="0.2">
      <c r="A21" s="51" t="s">
        <v>29</v>
      </c>
      <c r="B21" s="52">
        <f>SUM(C21:J21)</f>
        <v>635</v>
      </c>
      <c r="C21" s="52">
        <v>94</v>
      </c>
      <c r="D21" s="52">
        <v>79</v>
      </c>
      <c r="E21" s="52">
        <v>69</v>
      </c>
      <c r="F21" s="52">
        <v>77</v>
      </c>
      <c r="G21" s="52">
        <v>77</v>
      </c>
      <c r="H21" s="52">
        <v>82</v>
      </c>
      <c r="I21" s="52">
        <v>87</v>
      </c>
      <c r="J21" s="52">
        <v>70</v>
      </c>
    </row>
    <row r="22" spans="1:10" ht="12.75" customHeight="1" x14ac:dyDescent="0.2">
      <c r="A22" s="51" t="s">
        <v>30</v>
      </c>
      <c r="B22" s="52">
        <f>SUM(C22:J22)</f>
        <v>1192</v>
      </c>
      <c r="C22" s="52">
        <f>116+52</f>
        <v>168</v>
      </c>
      <c r="D22" s="52">
        <f>111+52</f>
        <v>163</v>
      </c>
      <c r="E22" s="52">
        <f>97+66</f>
        <v>163</v>
      </c>
      <c r="F22" s="52">
        <f>112+49</f>
        <v>161</v>
      </c>
      <c r="G22" s="52">
        <f>102+59</f>
        <v>161</v>
      </c>
      <c r="H22" s="52">
        <f>82+50</f>
        <v>132</v>
      </c>
      <c r="I22" s="52">
        <f>79+46</f>
        <v>125</v>
      </c>
      <c r="J22" s="52">
        <f>71+48</f>
        <v>119</v>
      </c>
    </row>
    <row r="23" spans="1:10" ht="12.75" customHeight="1" x14ac:dyDescent="0.2">
      <c r="A23" s="51" t="s">
        <v>31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</row>
    <row r="24" spans="1:10" ht="12.75" customHeight="1" x14ac:dyDescent="0.2">
      <c r="A24" s="51" t="s">
        <v>32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" ht="12.75" customHeight="1" x14ac:dyDescent="0.2">
      <c r="A25" s="51" t="s">
        <v>33</v>
      </c>
      <c r="B25" s="52">
        <f>SUM(C25:J25)</f>
        <v>496</v>
      </c>
      <c r="C25" s="52">
        <v>89</v>
      </c>
      <c r="D25" s="52">
        <v>70</v>
      </c>
      <c r="E25" s="52">
        <v>51</v>
      </c>
      <c r="F25" s="52">
        <v>62</v>
      </c>
      <c r="G25" s="52">
        <v>62</v>
      </c>
      <c r="H25" s="52">
        <v>50</v>
      </c>
      <c r="I25" s="52">
        <v>49</v>
      </c>
      <c r="J25" s="52">
        <v>63</v>
      </c>
    </row>
    <row r="26" spans="1:10" ht="12.75" customHeight="1" x14ac:dyDescent="0.2">
      <c r="A26" s="51" t="s">
        <v>34</v>
      </c>
      <c r="B26" s="52">
        <f>SUM(C26:J26)</f>
        <v>912</v>
      </c>
      <c r="C26" s="52">
        <v>115</v>
      </c>
      <c r="D26" s="52">
        <v>103</v>
      </c>
      <c r="E26" s="52">
        <v>136</v>
      </c>
      <c r="F26" s="52">
        <v>126</v>
      </c>
      <c r="G26" s="52">
        <v>99</v>
      </c>
      <c r="H26" s="52">
        <v>115</v>
      </c>
      <c r="I26" s="52">
        <v>114</v>
      </c>
      <c r="J26" s="52">
        <v>104</v>
      </c>
    </row>
    <row r="27" spans="1:10" ht="12.75" customHeight="1" x14ac:dyDescent="0.2">
      <c r="A27" s="51" t="s">
        <v>35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</row>
    <row r="28" spans="1:10" ht="12.75" customHeight="1" x14ac:dyDescent="0.2">
      <c r="A28" s="51" t="s">
        <v>36</v>
      </c>
      <c r="B28" s="52">
        <f>SUM(C28:J28)</f>
        <v>793</v>
      </c>
      <c r="C28" s="52">
        <v>107</v>
      </c>
      <c r="D28" s="52">
        <v>144</v>
      </c>
      <c r="E28" s="52">
        <v>91</v>
      </c>
      <c r="F28" s="52">
        <v>91</v>
      </c>
      <c r="G28" s="52">
        <v>105</v>
      </c>
      <c r="H28" s="52">
        <v>80</v>
      </c>
      <c r="I28" s="52">
        <v>95</v>
      </c>
      <c r="J28" s="52">
        <v>80</v>
      </c>
    </row>
    <row r="29" spans="1:10" ht="12.75" customHeight="1" x14ac:dyDescent="0.2">
      <c r="A29" s="51" t="s">
        <v>37</v>
      </c>
      <c r="B29" s="52">
        <f>SUM(C29:J29)</f>
        <v>1467</v>
      </c>
      <c r="C29" s="52">
        <v>209</v>
      </c>
      <c r="D29" s="52">
        <v>223</v>
      </c>
      <c r="E29" s="52">
        <v>177</v>
      </c>
      <c r="F29" s="52">
        <v>194</v>
      </c>
      <c r="G29" s="52">
        <v>184</v>
      </c>
      <c r="H29" s="52">
        <v>166</v>
      </c>
      <c r="I29" s="52">
        <v>171</v>
      </c>
      <c r="J29" s="52">
        <v>143</v>
      </c>
    </row>
    <row r="30" spans="1:10" ht="12.75" customHeight="1" x14ac:dyDescent="0.2">
      <c r="A30" s="51" t="s">
        <v>38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</row>
    <row r="31" spans="1:10" ht="12.75" customHeight="1" x14ac:dyDescent="0.2">
      <c r="A31" s="51" t="s">
        <v>39</v>
      </c>
      <c r="B31" s="52">
        <f>SUM(C31:J31)</f>
        <v>600</v>
      </c>
      <c r="C31" s="52">
        <v>104</v>
      </c>
      <c r="D31" s="52">
        <v>78</v>
      </c>
      <c r="E31" s="52">
        <v>79</v>
      </c>
      <c r="F31" s="52">
        <v>74</v>
      </c>
      <c r="G31" s="52">
        <v>69</v>
      </c>
      <c r="H31" s="52">
        <v>74</v>
      </c>
      <c r="I31" s="52">
        <v>61</v>
      </c>
      <c r="J31" s="52">
        <v>61</v>
      </c>
    </row>
    <row r="32" spans="1:10" ht="12.75" customHeight="1" x14ac:dyDescent="0.2">
      <c r="A32" s="51" t="s">
        <v>40</v>
      </c>
      <c r="B32" s="52">
        <f>SUM(C32:J32)</f>
        <v>754</v>
      </c>
      <c r="C32" s="52">
        <v>117</v>
      </c>
      <c r="D32" s="52">
        <v>100</v>
      </c>
      <c r="E32" s="52">
        <v>113</v>
      </c>
      <c r="F32" s="52">
        <v>105</v>
      </c>
      <c r="G32" s="52">
        <v>85</v>
      </c>
      <c r="H32" s="52">
        <v>95</v>
      </c>
      <c r="I32" s="52">
        <v>75</v>
      </c>
      <c r="J32" s="52">
        <v>64</v>
      </c>
    </row>
    <row r="33" spans="1:11" ht="17.100000000000001" customHeight="1" x14ac:dyDescent="0.2">
      <c r="A33" s="54" t="s">
        <v>41</v>
      </c>
      <c r="B33" s="52">
        <f>SUM(C33:J33)</f>
        <v>10404</v>
      </c>
      <c r="C33" s="52">
        <f t="shared" ref="C33:H33" si="1">SUM(C15:C32)</f>
        <v>1518</v>
      </c>
      <c r="D33" s="52">
        <f t="shared" si="1"/>
        <v>1488</v>
      </c>
      <c r="E33" s="52">
        <f t="shared" si="1"/>
        <v>1427</v>
      </c>
      <c r="F33" s="52">
        <f t="shared" si="1"/>
        <v>1356</v>
      </c>
      <c r="G33" s="52">
        <f t="shared" si="1"/>
        <v>1205</v>
      </c>
      <c r="H33" s="52">
        <f t="shared" si="1"/>
        <v>1201</v>
      </c>
      <c r="I33" s="52">
        <f>SUM(I15:I32)</f>
        <v>1156</v>
      </c>
      <c r="J33" s="52">
        <f>SUM(J15:J32)</f>
        <v>1053</v>
      </c>
    </row>
    <row r="34" spans="1:11" ht="17.100000000000001" customHeight="1" x14ac:dyDescent="0.2">
      <c r="A34" s="54" t="s">
        <v>42</v>
      </c>
      <c r="B34" s="58">
        <f t="shared" ref="B34:J34" si="2">B14+B33</f>
        <v>15848</v>
      </c>
      <c r="C34" s="58">
        <f t="shared" si="2"/>
        <v>2297</v>
      </c>
      <c r="D34" s="58">
        <f t="shared" si="2"/>
        <v>2249</v>
      </c>
      <c r="E34" s="58">
        <f t="shared" si="2"/>
        <v>2162</v>
      </c>
      <c r="F34" s="58">
        <f t="shared" si="2"/>
        <v>2033</v>
      </c>
      <c r="G34" s="58">
        <f t="shared" si="2"/>
        <v>1871</v>
      </c>
      <c r="H34" s="58">
        <f t="shared" si="2"/>
        <v>1816</v>
      </c>
      <c r="I34" s="58">
        <f t="shared" si="2"/>
        <v>1791</v>
      </c>
      <c r="J34" s="58">
        <f t="shared" si="2"/>
        <v>1629</v>
      </c>
      <c r="K34" s="64"/>
    </row>
    <row r="35" spans="1:11" ht="9.75" customHeight="1" x14ac:dyDescent="0.2">
      <c r="A35" s="60" t="s">
        <v>68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1" ht="11.4" x14ac:dyDescent="0.2">
      <c r="A36" s="65" t="s">
        <v>110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1" ht="11.4" x14ac:dyDescent="0.2">
      <c r="A37" s="65" t="s">
        <v>107</v>
      </c>
      <c r="B37" s="53"/>
      <c r="C37" s="53"/>
      <c r="D37" s="53"/>
      <c r="E37" s="53"/>
      <c r="F37" s="53"/>
      <c r="G37" s="53"/>
      <c r="H37" s="53"/>
      <c r="I37" s="53"/>
      <c r="J37" s="53"/>
    </row>
    <row r="38" spans="1:11" ht="4.5" customHeight="1" x14ac:dyDescent="0.2">
      <c r="A38" s="60"/>
      <c r="B38" s="53"/>
      <c r="C38" s="53"/>
      <c r="D38" s="53"/>
      <c r="E38" s="53"/>
      <c r="F38" s="53"/>
      <c r="G38" s="53"/>
      <c r="H38" s="53"/>
      <c r="I38" s="53"/>
      <c r="J38" s="53"/>
    </row>
    <row r="39" spans="1:11" ht="12.75" customHeight="1" x14ac:dyDescent="0.2">
      <c r="A39" s="61" t="s">
        <v>66</v>
      </c>
      <c r="B39" s="26"/>
      <c r="C39" s="26"/>
      <c r="D39" s="26"/>
      <c r="E39" s="26"/>
      <c r="F39" s="26"/>
      <c r="G39" s="26"/>
      <c r="H39" s="26"/>
      <c r="I39" s="26"/>
      <c r="J39" s="26"/>
    </row>
    <row r="64" spans="1:1" ht="10.199999999999999" x14ac:dyDescent="0.2">
      <c r="A64" s="39"/>
    </row>
    <row r="65" ht="10.199999999999999" x14ac:dyDescent="0.2"/>
  </sheetData>
  <mergeCells count="2">
    <mergeCell ref="A5:A7"/>
    <mergeCell ref="B5:B7"/>
  </mergeCells>
  <pageMargins left="0.59055118110236227" right="0.59055118110236227" top="0.94488188976377963" bottom="0.8267716535433071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Tabelle1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Gymnasien in Stuttgart seit 1996 nach Klassenstufen und Stadtbezirken</dc:title>
  <dc:subject>TABELLE</dc:subject>
  <dc:creator>U12A002</dc:creator>
  <dc:description/>
  <cp:lastModifiedBy>Brüssow, Fabian</cp:lastModifiedBy>
  <cp:lastPrinted>2019-09-10T09:27:28Z</cp:lastPrinted>
  <dcterms:created xsi:type="dcterms:W3CDTF">2019-09-23T07:52:03Z</dcterms:created>
  <dcterms:modified xsi:type="dcterms:W3CDTF">2024-09-19T14:10:56Z</dcterms:modified>
</cp:coreProperties>
</file>