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490" windowHeight="5940" activeTab="0"/>
  </bookViews>
  <sheets>
    <sheet name="Detail" sheetId="1" r:id="rId1"/>
  </sheets>
  <definedNames>
    <definedName name="_xlnm.Print_Area" localSheetId="0">'Detail'!$A$1:$G$121</definedName>
    <definedName name="_xlnm.Print_Titles" localSheetId="0">'Detail'!$10:$13</definedName>
  </definedNames>
  <calcPr fullCalcOnLoad="1"/>
</workbook>
</file>

<file path=xl/comments1.xml><?xml version="1.0" encoding="utf-8"?>
<comments xmlns="http://schemas.openxmlformats.org/spreadsheetml/2006/main">
  <authors>
    <author>u660k08</author>
  </authors>
  <commentList>
    <comment ref="B37" authorId="0">
      <text>
        <r>
          <rPr>
            <b/>
            <sz val="8"/>
            <rFont val="Tahoma"/>
            <family val="0"/>
          </rPr>
          <t>u660k08: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einschl. Schmierstoffe</t>
        </r>
      </text>
    </comment>
    <comment ref="B48" authorId="0">
      <text>
        <r>
          <rPr>
            <b/>
            <sz val="8"/>
            <rFont val="Tahoma"/>
            <family val="0"/>
          </rPr>
          <t>u660k08: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einschl. Wasseruntersuchungen</t>
        </r>
      </text>
    </comment>
    <comment ref="B94" authorId="0">
      <text>
        <r>
          <rPr>
            <b/>
            <sz val="8"/>
            <rFont val="Tahoma"/>
            <family val="0"/>
          </rPr>
          <t>u660k08: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einschl. Steuerabteilung</t>
        </r>
      </text>
    </comment>
  </commentList>
</comments>
</file>

<file path=xl/sharedStrings.xml><?xml version="1.0" encoding="utf-8"?>
<sst xmlns="http://schemas.openxmlformats.org/spreadsheetml/2006/main" count="113" uniqueCount="107">
  <si>
    <t>Bezeichnung</t>
  </si>
  <si>
    <t>1.</t>
  </si>
  <si>
    <t>Umsatzerlöse</t>
  </si>
  <si>
    <t>2.</t>
  </si>
  <si>
    <t>Aktivierte Eigenleistungen</t>
  </si>
  <si>
    <t>3.</t>
  </si>
  <si>
    <t>Sonstige betriebliche Erträge</t>
  </si>
  <si>
    <t xml:space="preserve"> </t>
  </si>
  <si>
    <t>Personalaufwand</t>
  </si>
  <si>
    <t>6.</t>
  </si>
  <si>
    <t>Abschreibungen</t>
  </si>
  <si>
    <t>7.</t>
  </si>
  <si>
    <t>Sonstige betriebliche Aufwendungen</t>
  </si>
  <si>
    <t>8.</t>
  </si>
  <si>
    <t>9.</t>
  </si>
  <si>
    <t>10.</t>
  </si>
  <si>
    <t>Sonstige Steuern</t>
  </si>
  <si>
    <t>11.</t>
  </si>
  <si>
    <t>Eigenbetrieb Stadtentwässerung Stuttgart</t>
  </si>
  <si>
    <t>Plan</t>
  </si>
  <si>
    <t>Kosten der Straßenentwässerung</t>
  </si>
  <si>
    <t>Auflösung von Zuschüssen, Beiträgen</t>
  </si>
  <si>
    <t>Erstattungen</t>
  </si>
  <si>
    <t>Mieterträge</t>
  </si>
  <si>
    <t>4a.</t>
  </si>
  <si>
    <t>Energie</t>
  </si>
  <si>
    <t>Dienst- und Schutzkleidung</t>
  </si>
  <si>
    <t>Material</t>
  </si>
  <si>
    <t>4b.</t>
  </si>
  <si>
    <t>Reinigung Betriebsstätten</t>
  </si>
  <si>
    <t>Rohrreinigung, Schlammabsaugung</t>
  </si>
  <si>
    <t>Kanalzustandserfassung</t>
  </si>
  <si>
    <t>LFKW Büsnau</t>
  </si>
  <si>
    <t>Leistungen der Stadtgärtnerei</t>
  </si>
  <si>
    <t>4c.</t>
  </si>
  <si>
    <t>Abwasserabgabe</t>
  </si>
  <si>
    <t>Materialaufwand und Fremdleistungen</t>
  </si>
  <si>
    <t>5a.</t>
  </si>
  <si>
    <t>Dienstbezüge der Beamten</t>
  </si>
  <si>
    <t>Sonstige Entgelte</t>
  </si>
  <si>
    <t>Löhne und Gehälter</t>
  </si>
  <si>
    <t>5b.</t>
  </si>
  <si>
    <t>Sozialversicherungsabgaben</t>
  </si>
  <si>
    <t>Altersversorgung</t>
  </si>
  <si>
    <t>Unterstützung, Beihilfe</t>
  </si>
  <si>
    <t>Beiträge zur Berufsgenossenschaft</t>
  </si>
  <si>
    <t>Anlagenabgänge und Wertberichtigungen</t>
  </si>
  <si>
    <t>Miet- und Pachtaufwand</t>
  </si>
  <si>
    <t>Abgaben, Beiträge</t>
  </si>
  <si>
    <t>Versicherungen</t>
  </si>
  <si>
    <t>Bürobedarf, Telekommunikation, Dienstreisen</t>
  </si>
  <si>
    <t>Prüfungen, Beratungen, Gutachten</t>
  </si>
  <si>
    <t>Instandhaltung, Nebenkosten Wohngebäude</t>
  </si>
  <si>
    <t>Tiefbauamt</t>
  </si>
  <si>
    <t>Stadtmessungsamt</t>
  </si>
  <si>
    <t>Oberste Gemeindeorgane</t>
  </si>
  <si>
    <t>Rechnungsprüfungsamt</t>
  </si>
  <si>
    <t>Hauptamt</t>
  </si>
  <si>
    <t>Personalamt</t>
  </si>
  <si>
    <t>Stadtkämmerei</t>
  </si>
  <si>
    <t>Gesamtpersonalrat</t>
  </si>
  <si>
    <t>Verwaltungskosten anderer Ämter</t>
  </si>
  <si>
    <t>Aus- und Fortbildung</t>
  </si>
  <si>
    <t>Zinsertrag</t>
  </si>
  <si>
    <t>Zinsaufwand</t>
  </si>
  <si>
    <t>Pos</t>
  </si>
  <si>
    <t xml:space="preserve">Verkaufserlöse </t>
  </si>
  <si>
    <t>Roh-, Hilfs- und Betriebsstoffe</t>
  </si>
  <si>
    <t>Reststoffanalyse/-entsorgung</t>
  </si>
  <si>
    <t>Bezogene Leistungen</t>
  </si>
  <si>
    <t xml:space="preserve"> 4.</t>
  </si>
  <si>
    <t>Sonstige Personalkosten</t>
  </si>
  <si>
    <t>Ges. Sozialabg., Altersversorg., Unterstützung</t>
  </si>
  <si>
    <t>5.</t>
  </si>
  <si>
    <r>
      <t>Kostenerstattungen</t>
    </r>
    <r>
      <rPr>
        <vertAlign val="superscript"/>
        <sz val="8"/>
        <rFont val="Arial"/>
        <family val="2"/>
      </rPr>
      <t xml:space="preserve"> </t>
    </r>
  </si>
  <si>
    <t xml:space="preserve">Ist </t>
  </si>
  <si>
    <t>Aufgliederung des Erfolgsplans in Euro</t>
  </si>
  <si>
    <t>Einführung gespaltene Abwassergebühr</t>
  </si>
  <si>
    <t>Hochbauamt</t>
  </si>
  <si>
    <t>Euro</t>
  </si>
  <si>
    <t>Auflösung von Rückstellungen</t>
  </si>
  <si>
    <t xml:space="preserve">Sonstige Erträge </t>
  </si>
  <si>
    <t>Reinigung Arbeitskleidung</t>
  </si>
  <si>
    <t>Pfortendienst</t>
  </si>
  <si>
    <t>Jahresüberschuss</t>
  </si>
  <si>
    <t>12.</t>
  </si>
  <si>
    <t>Einstellung in die Rücklagen</t>
  </si>
  <si>
    <t>13.</t>
  </si>
  <si>
    <t>Erträge aus Anlagenabgängen</t>
  </si>
  <si>
    <t>Zuschreibungen zu Forderungen</t>
  </si>
  <si>
    <t>Chemikalien, Betriebsstoffe</t>
  </si>
  <si>
    <t>Inventurdifferenzen bei Vorräten</t>
  </si>
  <si>
    <t>Vergütung der Beschäftigten</t>
  </si>
  <si>
    <t>Veränderung Urlaubsrückstellung</t>
  </si>
  <si>
    <t>Schmutzwasserentgelte</t>
  </si>
  <si>
    <t>Niederschlagswassergebühren</t>
  </si>
  <si>
    <t>Pauschalabschreibungen RHB</t>
  </si>
  <si>
    <t>Einzug Schmutzwasserentgelte EnBW</t>
  </si>
  <si>
    <t>Instandhaltung Klärwerke u. KBH</t>
  </si>
  <si>
    <t>Instandhaltung Kanalnetz</t>
  </si>
  <si>
    <t>GDRrs 864/2007</t>
  </si>
  <si>
    <t>Jahresergebnis*</t>
  </si>
  <si>
    <t>Zuf./Aufl. Gebührenausgleichsrückst.</t>
  </si>
  <si>
    <t>Zuf./Aufl. Geb.ausgleichsrückstellung NW</t>
  </si>
  <si>
    <t>* Verwendung des Gewinns/Verlustes zur Einstellung in die allgemeine Rücklage.</t>
  </si>
  <si>
    <t>Leistungen Fuhrpark (AWS u.a.)</t>
  </si>
  <si>
    <t>Erfolgsplan 2010/2011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</si>
</sst>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s\t\a\nd\a\rd"/>
    <numFmt numFmtId="173" formatCode="#,000"/>
    <numFmt numFmtId="174" formatCode="0.000%"/>
    <numFmt numFmtId="175" formatCode="#,##0.0"/>
    <numFmt numFmtId="176" formatCode="#,##0.000"/>
    <numFmt numFmtId="177" formatCode="#,##0.0000"/>
    <numFmt numFmtId="178" formatCode="0.000"/>
    <numFmt numFmtId="179" formatCode="#,##0.00000"/>
    <numFmt numFmtId="180" formatCode="#,##0.000000"/>
    <numFmt numFmtId="181" formatCode="0.0"/>
    <numFmt numFmtId="182" formatCode="0.0000"/>
    <numFmt numFmtId="183" formatCode="0.00000"/>
    <numFmt numFmtId="184" formatCode="0.000000"/>
  </numFmts>
  <fonts count="15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2"/>
      <name val="Arial"/>
      <family val="2"/>
    </font>
    <font>
      <vertAlign val="superscript"/>
      <sz val="8"/>
      <name val="Arial"/>
      <family val="2"/>
    </font>
    <font>
      <b/>
      <sz val="12"/>
      <name val="Univers"/>
      <family val="0"/>
    </font>
    <font>
      <b/>
      <sz val="12"/>
      <color indexed="8"/>
      <name val="Arial"/>
      <family val="2"/>
    </font>
    <font>
      <sz val="8"/>
      <name val="Arial"/>
      <family val="0"/>
    </font>
    <font>
      <b/>
      <sz val="14"/>
      <name val="Arial"/>
      <family val="0"/>
    </font>
    <font>
      <sz val="13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name val="Tahoma"/>
      <family val="2"/>
    </font>
    <font>
      <i/>
      <sz val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173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3" xfId="0" applyNumberFormat="1" applyFont="1" applyBorder="1" applyAlignment="1" quotePrefix="1">
      <alignment horizontal="center"/>
    </xf>
    <xf numFmtId="0" fontId="3" fillId="0" borderId="4" xfId="0" applyFont="1" applyBorder="1" applyAlignment="1">
      <alignment horizontal="center"/>
    </xf>
    <xf numFmtId="173" fontId="3" fillId="0" borderId="5" xfId="0" applyNumberFormat="1" applyFont="1" applyBorder="1" applyAlignment="1">
      <alignment/>
    </xf>
    <xf numFmtId="3" fontId="3" fillId="0" borderId="6" xfId="0" applyNumberFormat="1" applyFont="1" applyBorder="1" applyAlignment="1">
      <alignment/>
    </xf>
    <xf numFmtId="173" fontId="1" fillId="0" borderId="5" xfId="0" applyNumberFormat="1" applyFont="1" applyBorder="1" applyAlignment="1">
      <alignment/>
    </xf>
    <xf numFmtId="172" fontId="5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173" fontId="6" fillId="0" borderId="5" xfId="0" applyNumberFormat="1" applyFont="1" applyBorder="1" applyAlignment="1">
      <alignment/>
    </xf>
    <xf numFmtId="173" fontId="1" fillId="0" borderId="5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173" fontId="1" fillId="0" borderId="3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3" xfId="0" applyBorder="1" applyAlignment="1">
      <alignment/>
    </xf>
    <xf numFmtId="0" fontId="0" fillId="0" borderId="7" xfId="0" applyBorder="1" applyAlignment="1">
      <alignment/>
    </xf>
    <xf numFmtId="0" fontId="0" fillId="0" borderId="4" xfId="0" applyBorder="1" applyAlignment="1">
      <alignment/>
    </xf>
    <xf numFmtId="172" fontId="3" fillId="0" borderId="7" xfId="0" applyNumberFormat="1" applyFont="1" applyBorder="1" applyAlignment="1">
      <alignment/>
    </xf>
    <xf numFmtId="172" fontId="3" fillId="0" borderId="8" xfId="0" applyNumberFormat="1" applyFont="1" applyBorder="1" applyAlignment="1">
      <alignment horizontal="center"/>
    </xf>
    <xf numFmtId="172" fontId="3" fillId="0" borderId="7" xfId="0" applyNumberFormat="1" applyFont="1" applyBorder="1" applyAlignment="1">
      <alignment horizontal="center"/>
    </xf>
    <xf numFmtId="172" fontId="3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172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72" fontId="3" fillId="0" borderId="2" xfId="0" applyNumberFormat="1" applyFont="1" applyBorder="1" applyAlignment="1">
      <alignment horizontal="center"/>
    </xf>
    <xf numFmtId="3" fontId="0" fillId="0" borderId="6" xfId="0" applyNumberFormat="1" applyBorder="1" applyAlignment="1">
      <alignment/>
    </xf>
    <xf numFmtId="3" fontId="0" fillId="0" borderId="4" xfId="0" applyNumberFormat="1" applyBorder="1" applyAlignment="1">
      <alignment/>
    </xf>
    <xf numFmtId="172" fontId="3" fillId="0" borderId="6" xfId="0" applyNumberFormat="1" applyFont="1" applyBorder="1" applyAlignment="1">
      <alignment/>
    </xf>
    <xf numFmtId="173" fontId="3" fillId="0" borderId="5" xfId="0" applyNumberFormat="1" applyFont="1" applyBorder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3" fontId="3" fillId="0" borderId="2" xfId="0" applyNumberFormat="1" applyFont="1" applyBorder="1" applyAlignment="1">
      <alignment/>
    </xf>
    <xf numFmtId="0" fontId="0" fillId="0" borderId="6" xfId="0" applyBorder="1" applyAlignment="1">
      <alignment/>
    </xf>
    <xf numFmtId="173" fontId="1" fillId="0" borderId="1" xfId="0" applyNumberFormat="1" applyFont="1" applyBorder="1" applyAlignment="1">
      <alignment/>
    </xf>
    <xf numFmtId="172" fontId="3" fillId="0" borderId="8" xfId="0" applyNumberFormat="1" applyFont="1" applyBorder="1" applyAlignment="1">
      <alignment/>
    </xf>
    <xf numFmtId="172" fontId="3" fillId="0" borderId="4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/>
    </xf>
    <xf numFmtId="3" fontId="3" fillId="0" borderId="6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3" fillId="0" borderId="7" xfId="0" applyFont="1" applyBorder="1" applyAlignment="1">
      <alignment/>
    </xf>
    <xf numFmtId="3" fontId="1" fillId="0" borderId="4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3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20"/>
  <sheetViews>
    <sheetView tabSelected="1" zoomScale="75" zoomScaleNormal="75" zoomScaleSheetLayoutView="75" workbookViewId="0" topLeftCell="A1">
      <selection activeCell="C6" sqref="C6"/>
    </sheetView>
  </sheetViews>
  <sheetFormatPr defaultColWidth="11.421875" defaultRowHeight="12.75"/>
  <cols>
    <col min="1" max="1" width="6.421875" style="0" customWidth="1"/>
    <col min="2" max="2" width="49.57421875" style="0" customWidth="1"/>
    <col min="3" max="3" width="19.140625" style="0" customWidth="1"/>
    <col min="4" max="4" width="19.421875" style="0" customWidth="1"/>
    <col min="5" max="6" width="18.7109375" style="0" customWidth="1"/>
    <col min="7" max="7" width="2.8515625" style="0" customWidth="1"/>
    <col min="8" max="8" width="17.57421875" style="0" customWidth="1"/>
  </cols>
  <sheetData>
    <row r="3" spans="1:6" ht="18">
      <c r="A3" s="1"/>
      <c r="B3" s="51" t="s">
        <v>18</v>
      </c>
      <c r="C3" s="51"/>
      <c r="D3" s="51"/>
      <c r="E3" s="2"/>
      <c r="F3" s="2"/>
    </row>
    <row r="4" spans="1:6" ht="18">
      <c r="A4" s="1"/>
      <c r="B4" s="51" t="s">
        <v>106</v>
      </c>
      <c r="C4" s="51"/>
      <c r="D4" s="51"/>
      <c r="E4" s="2"/>
      <c r="F4" s="2"/>
    </row>
    <row r="7" spans="2:6" ht="15">
      <c r="B7" s="57" t="s">
        <v>76</v>
      </c>
      <c r="C7" s="57"/>
      <c r="D7" s="57"/>
      <c r="E7" s="57"/>
      <c r="F7" s="57"/>
    </row>
    <row r="8" spans="5:6" ht="15.75">
      <c r="E8" s="58"/>
      <c r="F8" s="59"/>
    </row>
    <row r="10" spans="1:6" ht="15">
      <c r="A10" s="3" t="s">
        <v>7</v>
      </c>
      <c r="B10" s="24" t="s">
        <v>0</v>
      </c>
      <c r="C10" s="4" t="s">
        <v>75</v>
      </c>
      <c r="D10" s="30" t="s">
        <v>19</v>
      </c>
      <c r="E10" s="30" t="s">
        <v>19</v>
      </c>
      <c r="F10" s="30" t="s">
        <v>19</v>
      </c>
    </row>
    <row r="11" spans="1:6" ht="15">
      <c r="A11" s="34"/>
      <c r="B11" s="35"/>
      <c r="C11" s="36">
        <v>2008</v>
      </c>
      <c r="D11" s="37">
        <v>2009</v>
      </c>
      <c r="E11" s="36">
        <v>2010</v>
      </c>
      <c r="F11" s="36">
        <v>2011</v>
      </c>
    </row>
    <row r="12" spans="1:6" ht="15">
      <c r="A12" s="34"/>
      <c r="B12" s="35"/>
      <c r="C12" s="36"/>
      <c r="D12" s="53" t="s">
        <v>100</v>
      </c>
      <c r="E12" s="54"/>
      <c r="F12" s="36"/>
    </row>
    <row r="13" spans="1:6" ht="15">
      <c r="A13" s="5"/>
      <c r="B13" s="25"/>
      <c r="C13" s="6" t="s">
        <v>79</v>
      </c>
      <c r="D13" s="38" t="s">
        <v>79</v>
      </c>
      <c r="E13" s="38" t="s">
        <v>79</v>
      </c>
      <c r="F13" s="43" t="s">
        <v>79</v>
      </c>
    </row>
    <row r="14" spans="1:6" ht="15">
      <c r="A14" s="7" t="s">
        <v>65</v>
      </c>
      <c r="B14" s="26"/>
      <c r="C14" s="8"/>
      <c r="D14" s="8"/>
      <c r="E14" s="33"/>
      <c r="F14" s="33"/>
    </row>
    <row r="15" spans="1:6" ht="15">
      <c r="A15" s="7"/>
      <c r="B15" s="26"/>
      <c r="C15" s="8"/>
      <c r="D15" s="8"/>
      <c r="E15" s="33"/>
      <c r="F15" s="33"/>
    </row>
    <row r="16" spans="1:6" ht="15.75">
      <c r="A16" s="9" t="s">
        <v>1</v>
      </c>
      <c r="B16" s="26" t="s">
        <v>94</v>
      </c>
      <c r="C16" s="8">
        <v>47989418.45</v>
      </c>
      <c r="D16" s="8">
        <v>50899168</v>
      </c>
      <c r="E16" s="8">
        <v>51206374</v>
      </c>
      <c r="F16" s="8">
        <v>51903728</v>
      </c>
    </row>
    <row r="17" spans="1:6" ht="15.75">
      <c r="A17" s="9"/>
      <c r="B17" s="26" t="s">
        <v>95</v>
      </c>
      <c r="C17" s="8">
        <v>19766500</v>
      </c>
      <c r="D17" s="8">
        <v>20338957</v>
      </c>
      <c r="E17" s="8">
        <v>18134984</v>
      </c>
      <c r="F17" s="8">
        <v>18407042</v>
      </c>
    </row>
    <row r="18" spans="1:6" ht="15.75">
      <c r="A18" s="9"/>
      <c r="B18" s="26" t="s">
        <v>20</v>
      </c>
      <c r="C18" s="8">
        <v>8159928</v>
      </c>
      <c r="D18" s="8">
        <v>7711805</v>
      </c>
      <c r="E18" s="8">
        <v>8791842</v>
      </c>
      <c r="F18" s="8">
        <v>8426330</v>
      </c>
    </row>
    <row r="19" spans="1:6" ht="15.75">
      <c r="A19" s="9"/>
      <c r="B19" s="26" t="s">
        <v>74</v>
      </c>
      <c r="C19" s="8">
        <v>5419630.25</v>
      </c>
      <c r="D19" s="8">
        <v>5997000</v>
      </c>
      <c r="E19" s="8">
        <v>6180000</v>
      </c>
      <c r="F19" s="8">
        <v>6180000</v>
      </c>
    </row>
    <row r="20" spans="1:6" ht="15.75">
      <c r="A20" s="9"/>
      <c r="B20" s="26" t="s">
        <v>66</v>
      </c>
      <c r="C20" s="8">
        <v>2368814.65</v>
      </c>
      <c r="D20" s="8">
        <v>1682000</v>
      </c>
      <c r="E20" s="8">
        <v>2225000</v>
      </c>
      <c r="F20" s="8">
        <v>2225000</v>
      </c>
    </row>
    <row r="21" spans="1:6" ht="15.75">
      <c r="A21" s="9"/>
      <c r="B21" s="26" t="s">
        <v>21</v>
      </c>
      <c r="C21" s="8">
        <v>15824320.82</v>
      </c>
      <c r="D21" s="8">
        <v>14600000</v>
      </c>
      <c r="E21" s="8">
        <v>15700000</v>
      </c>
      <c r="F21" s="8">
        <v>15700000</v>
      </c>
    </row>
    <row r="22" spans="1:6" ht="15.75">
      <c r="A22" s="9"/>
      <c r="B22" s="26" t="s">
        <v>102</v>
      </c>
      <c r="C22" s="8">
        <v>2362834</v>
      </c>
      <c r="D22" s="8">
        <v>0</v>
      </c>
      <c r="E22" s="8">
        <v>0</v>
      </c>
      <c r="F22" s="8">
        <v>0</v>
      </c>
    </row>
    <row r="23" spans="1:6" ht="15.75">
      <c r="A23" s="9"/>
      <c r="B23" s="26" t="s">
        <v>103</v>
      </c>
      <c r="C23" s="8">
        <v>-1605400</v>
      </c>
      <c r="D23" s="8">
        <v>0</v>
      </c>
      <c r="E23" s="8">
        <v>1350000</v>
      </c>
      <c r="F23" s="8">
        <v>1700000</v>
      </c>
    </row>
    <row r="24" spans="1:6" ht="15.75">
      <c r="A24" s="10"/>
      <c r="B24" s="14" t="s">
        <v>2</v>
      </c>
      <c r="C24" s="11">
        <f>SUM(C16:C23)</f>
        <v>100286046.17000002</v>
      </c>
      <c r="D24" s="11">
        <f>SUM(D16:D23)</f>
        <v>101228930</v>
      </c>
      <c r="E24" s="11">
        <f>SUM(E16:E23)</f>
        <v>103588200</v>
      </c>
      <c r="F24" s="11">
        <f>SUM(F16:F23)</f>
        <v>104542100</v>
      </c>
    </row>
    <row r="25" spans="1:6" ht="15.75">
      <c r="A25" s="12"/>
      <c r="B25" s="26"/>
      <c r="C25" s="8"/>
      <c r="D25" s="8"/>
      <c r="E25" s="8"/>
      <c r="F25" s="8"/>
    </row>
    <row r="26" spans="1:6" ht="15.75">
      <c r="A26" s="12" t="s">
        <v>3</v>
      </c>
      <c r="B26" s="14" t="s">
        <v>4</v>
      </c>
      <c r="C26" s="11">
        <v>1323848.5</v>
      </c>
      <c r="D26" s="11">
        <v>1900000</v>
      </c>
      <c r="E26" s="11">
        <v>1300000</v>
      </c>
      <c r="F26" s="11">
        <v>1300000</v>
      </c>
    </row>
    <row r="27" spans="1:6" ht="15.75">
      <c r="A27" s="9"/>
      <c r="B27" s="26"/>
      <c r="C27" s="8"/>
      <c r="D27" s="8"/>
      <c r="E27" s="8"/>
      <c r="F27" s="8"/>
    </row>
    <row r="28" spans="1:6" ht="15.75">
      <c r="A28" s="9" t="s">
        <v>5</v>
      </c>
      <c r="B28" s="26" t="s">
        <v>22</v>
      </c>
      <c r="C28" s="8">
        <v>78028</v>
      </c>
      <c r="D28" s="8">
        <v>30000</v>
      </c>
      <c r="E28" s="8">
        <v>80000</v>
      </c>
      <c r="F28" s="8">
        <v>80000</v>
      </c>
    </row>
    <row r="29" spans="1:6" ht="15.75">
      <c r="A29" s="9"/>
      <c r="B29" s="26" t="s">
        <v>88</v>
      </c>
      <c r="C29" s="8">
        <v>203844</v>
      </c>
      <c r="D29" s="8">
        <v>20000</v>
      </c>
      <c r="E29" s="8">
        <v>200000</v>
      </c>
      <c r="F29" s="8">
        <v>200000</v>
      </c>
    </row>
    <row r="30" spans="1:6" ht="15.75">
      <c r="A30" s="9"/>
      <c r="B30" s="26" t="s">
        <v>89</v>
      </c>
      <c r="C30" s="8">
        <v>7845.46</v>
      </c>
      <c r="D30" s="8">
        <v>60000</v>
      </c>
      <c r="E30" s="8">
        <v>8000</v>
      </c>
      <c r="F30" s="8">
        <v>8000</v>
      </c>
    </row>
    <row r="31" spans="1:6" ht="15.75">
      <c r="A31" s="9"/>
      <c r="B31" s="26" t="s">
        <v>23</v>
      </c>
      <c r="C31" s="8">
        <v>408938.85</v>
      </c>
      <c r="D31" s="8">
        <v>370000</v>
      </c>
      <c r="E31" s="8">
        <v>409000</v>
      </c>
      <c r="F31" s="8">
        <v>409000</v>
      </c>
    </row>
    <row r="32" spans="1:6" ht="15.75">
      <c r="A32" s="9"/>
      <c r="B32" s="26" t="s">
        <v>80</v>
      </c>
      <c r="C32" s="8">
        <v>64179.22</v>
      </c>
      <c r="D32" s="8">
        <v>200000</v>
      </c>
      <c r="E32" s="8">
        <v>65000</v>
      </c>
      <c r="F32" s="8">
        <v>65000</v>
      </c>
    </row>
    <row r="33" spans="1:6" ht="15.75">
      <c r="A33" s="9"/>
      <c r="B33" s="26" t="s">
        <v>81</v>
      </c>
      <c r="C33" s="8">
        <v>137517.93</v>
      </c>
      <c r="D33" s="8">
        <v>40000</v>
      </c>
      <c r="E33" s="8">
        <v>130000</v>
      </c>
      <c r="F33" s="8">
        <v>130000</v>
      </c>
    </row>
    <row r="34" spans="1:6" ht="15.75">
      <c r="A34" s="10"/>
      <c r="B34" s="14" t="s">
        <v>6</v>
      </c>
      <c r="C34" s="11">
        <f>SUM(C28:C33)</f>
        <v>900353.46</v>
      </c>
      <c r="D34" s="11">
        <f>SUM(D28:D33)</f>
        <v>720000</v>
      </c>
      <c r="E34" s="11">
        <f>SUM(E28:E33)</f>
        <v>892000</v>
      </c>
      <c r="F34" s="11">
        <f>SUM(F28:F33)</f>
        <v>892000</v>
      </c>
    </row>
    <row r="35" spans="1:6" ht="15.75">
      <c r="A35" s="9"/>
      <c r="B35" s="26"/>
      <c r="C35" s="8"/>
      <c r="D35" s="8"/>
      <c r="E35" s="8"/>
      <c r="F35" s="8"/>
    </row>
    <row r="36" spans="1:6" ht="15.75">
      <c r="A36" s="13" t="s">
        <v>24</v>
      </c>
      <c r="B36" s="26" t="s">
        <v>25</v>
      </c>
      <c r="C36" s="8">
        <v>-6511983.54</v>
      </c>
      <c r="D36" s="8">
        <v>-4944400</v>
      </c>
      <c r="E36" s="8">
        <v>-6192900</v>
      </c>
      <c r="F36" s="8">
        <v>-6292900</v>
      </c>
    </row>
    <row r="37" spans="1:6" ht="15.75">
      <c r="A37" s="9"/>
      <c r="B37" s="26" t="s">
        <v>90</v>
      </c>
      <c r="C37" s="8">
        <f>-2070457.7-78659.99</f>
        <v>-2149117.69</v>
      </c>
      <c r="D37" s="8">
        <v>-1923100</v>
      </c>
      <c r="E37" s="8">
        <v>-2276000</v>
      </c>
      <c r="F37" s="8">
        <v>-2376000</v>
      </c>
    </row>
    <row r="38" spans="1:6" ht="15.75">
      <c r="A38" s="9"/>
      <c r="B38" s="26" t="s">
        <v>26</v>
      </c>
      <c r="C38" s="8">
        <v>-129822.98</v>
      </c>
      <c r="D38" s="8">
        <v>-152500</v>
      </c>
      <c r="E38" s="8">
        <v>-144000</v>
      </c>
      <c r="F38" s="8">
        <v>-144000</v>
      </c>
    </row>
    <row r="39" spans="1:6" ht="15.75">
      <c r="A39" s="9"/>
      <c r="B39" s="26" t="s">
        <v>27</v>
      </c>
      <c r="C39" s="8">
        <v>-370669.82</v>
      </c>
      <c r="D39" s="8">
        <v>-373200</v>
      </c>
      <c r="E39" s="8">
        <v>-398200</v>
      </c>
      <c r="F39" s="8">
        <v>-398200</v>
      </c>
    </row>
    <row r="40" spans="1:6" ht="15.75">
      <c r="A40" s="9"/>
      <c r="B40" s="26" t="s">
        <v>91</v>
      </c>
      <c r="C40" s="8">
        <v>83236.18</v>
      </c>
      <c r="D40" s="8">
        <v>0</v>
      </c>
      <c r="E40" s="8">
        <v>0</v>
      </c>
      <c r="F40" s="8">
        <v>0</v>
      </c>
    </row>
    <row r="41" spans="1:6" ht="15.75">
      <c r="A41" s="9"/>
      <c r="B41" s="26" t="s">
        <v>96</v>
      </c>
      <c r="C41" s="8">
        <v>-8323.62</v>
      </c>
      <c r="D41" s="8">
        <v>0</v>
      </c>
      <c r="E41" s="8">
        <v>0</v>
      </c>
      <c r="F41" s="8">
        <v>0</v>
      </c>
    </row>
    <row r="42" spans="1:6" ht="15.75">
      <c r="A42" s="9"/>
      <c r="B42" s="27" t="s">
        <v>67</v>
      </c>
      <c r="C42" s="11">
        <f>SUM(C36:C41)</f>
        <v>-9086681.47</v>
      </c>
      <c r="D42" s="11">
        <f>SUM(D36:D41)</f>
        <v>-7393200</v>
      </c>
      <c r="E42" s="11">
        <f>SUM(E36:E41)</f>
        <v>-9011100</v>
      </c>
      <c r="F42" s="11">
        <f>SUM(F36:F41)</f>
        <v>-9211100</v>
      </c>
    </row>
    <row r="43" spans="1:6" ht="15.75">
      <c r="A43" s="9"/>
      <c r="B43" s="26"/>
      <c r="C43" s="8"/>
      <c r="D43" s="8"/>
      <c r="E43" s="8"/>
      <c r="F43" s="8"/>
    </row>
    <row r="44" spans="1:6" ht="15.75">
      <c r="A44" s="9" t="s">
        <v>28</v>
      </c>
      <c r="B44" s="26" t="s">
        <v>98</v>
      </c>
      <c r="C44" s="8">
        <v>-3681711</v>
      </c>
      <c r="D44" s="8">
        <v>-3996400</v>
      </c>
      <c r="E44" s="8">
        <v>-3670000</v>
      </c>
      <c r="F44" s="8">
        <v>-3670000</v>
      </c>
    </row>
    <row r="45" spans="1:6" ht="15.75">
      <c r="A45" s="9"/>
      <c r="B45" s="26" t="s">
        <v>99</v>
      </c>
      <c r="C45" s="8">
        <v>-3455178.37</v>
      </c>
      <c r="D45" s="8">
        <v>-4465000</v>
      </c>
      <c r="E45" s="8">
        <v>-3400000</v>
      </c>
      <c r="F45" s="8">
        <v>-3400000</v>
      </c>
    </row>
    <row r="46" spans="1:6" ht="15.75">
      <c r="A46" s="9"/>
      <c r="B46" s="26" t="s">
        <v>29</v>
      </c>
      <c r="C46" s="8">
        <v>-352854.36</v>
      </c>
      <c r="D46" s="8">
        <v>-196500</v>
      </c>
      <c r="E46" s="8">
        <v>-342100</v>
      </c>
      <c r="F46" s="8">
        <v>-342100</v>
      </c>
    </row>
    <row r="47" spans="1:6" ht="15.75">
      <c r="A47" s="9"/>
      <c r="B47" s="26" t="s">
        <v>30</v>
      </c>
      <c r="C47" s="8">
        <v>-153358.61</v>
      </c>
      <c r="D47" s="8">
        <v>-14000</v>
      </c>
      <c r="E47" s="8">
        <v>-145000</v>
      </c>
      <c r="F47" s="8">
        <v>-145000</v>
      </c>
    </row>
    <row r="48" spans="1:6" ht="15.75">
      <c r="A48" s="9"/>
      <c r="B48" s="26" t="s">
        <v>68</v>
      </c>
      <c r="C48" s="8">
        <f>-1112079.21-8534.56</f>
        <v>-1120613.77</v>
      </c>
      <c r="D48" s="8">
        <v>-1038000</v>
      </c>
      <c r="E48" s="8">
        <f>-1094500-9000</f>
        <v>-1103500</v>
      </c>
      <c r="F48" s="8">
        <f>-1094500-9000</f>
        <v>-1103500</v>
      </c>
    </row>
    <row r="49" spans="1:6" ht="15.75">
      <c r="A49" s="9"/>
      <c r="B49" s="26" t="s">
        <v>31</v>
      </c>
      <c r="C49" s="8">
        <v>-236812.86</v>
      </c>
      <c r="D49" s="8">
        <v>-400000</v>
      </c>
      <c r="E49" s="8">
        <v>-265000</v>
      </c>
      <c r="F49" s="8">
        <v>-265000</v>
      </c>
    </row>
    <row r="50" spans="1:6" ht="15.75">
      <c r="A50" s="9"/>
      <c r="B50" s="26" t="s">
        <v>32</v>
      </c>
      <c r="C50" s="8">
        <v>-307425</v>
      </c>
      <c r="D50" s="8">
        <v>-330000</v>
      </c>
      <c r="E50" s="8">
        <v>-310000</v>
      </c>
      <c r="F50" s="8">
        <v>-310000</v>
      </c>
    </row>
    <row r="51" spans="1:6" ht="15.75">
      <c r="A51" s="9"/>
      <c r="B51" s="26" t="s">
        <v>77</v>
      </c>
      <c r="C51" s="8">
        <v>-97941.17</v>
      </c>
      <c r="D51" s="8">
        <v>0</v>
      </c>
      <c r="E51" s="8">
        <v>0</v>
      </c>
      <c r="F51" s="8">
        <v>0</v>
      </c>
    </row>
    <row r="52" spans="1:6" ht="15.75">
      <c r="A52" s="9"/>
      <c r="B52" s="26" t="s">
        <v>105</v>
      </c>
      <c r="C52" s="8">
        <v>-812680.34</v>
      </c>
      <c r="D52" s="8">
        <v>-881000</v>
      </c>
      <c r="E52" s="8">
        <v>-823000</v>
      </c>
      <c r="F52" s="8">
        <v>-823000</v>
      </c>
    </row>
    <row r="53" spans="1:6" ht="15.75">
      <c r="A53" s="9"/>
      <c r="B53" s="26" t="s">
        <v>33</v>
      </c>
      <c r="C53" s="8">
        <v>-92077.69</v>
      </c>
      <c r="D53" s="8">
        <v>-67580</v>
      </c>
      <c r="E53" s="8">
        <v>-95000</v>
      </c>
      <c r="F53" s="8">
        <v>-95000</v>
      </c>
    </row>
    <row r="54" spans="1:6" ht="15.75">
      <c r="A54" s="9"/>
      <c r="B54" s="26" t="s">
        <v>82</v>
      </c>
      <c r="C54" s="8">
        <v>-26370.9</v>
      </c>
      <c r="D54" s="8">
        <v>-27800</v>
      </c>
      <c r="E54" s="8">
        <v>-28500</v>
      </c>
      <c r="F54" s="8">
        <v>-28500</v>
      </c>
    </row>
    <row r="55" spans="1:6" ht="15.75">
      <c r="A55" s="9"/>
      <c r="B55" s="26" t="s">
        <v>83</v>
      </c>
      <c r="C55" s="8">
        <v>-45341.29</v>
      </c>
      <c r="D55" s="8">
        <v>-42000</v>
      </c>
      <c r="E55" s="8">
        <v>-54500</v>
      </c>
      <c r="F55" s="8">
        <v>-54500</v>
      </c>
    </row>
    <row r="56" spans="1:6" ht="15.75">
      <c r="A56" s="9"/>
      <c r="B56" s="27" t="s">
        <v>69</v>
      </c>
      <c r="C56" s="11">
        <f>SUM(C44:C55)</f>
        <v>-10382365.36</v>
      </c>
      <c r="D56" s="11">
        <f>SUM(D44:D55)</f>
        <v>-11458280</v>
      </c>
      <c r="E56" s="11">
        <f>SUM(E44:E55)</f>
        <v>-10236600</v>
      </c>
      <c r="F56" s="11">
        <f>SUM(F44:F55)</f>
        <v>-10236600</v>
      </c>
    </row>
    <row r="57" spans="1:6" ht="15.75">
      <c r="A57" s="9"/>
      <c r="B57" s="26"/>
      <c r="C57" s="8"/>
      <c r="D57" s="8"/>
      <c r="E57" s="8"/>
      <c r="F57" s="8"/>
    </row>
    <row r="58" spans="1:6" ht="15.75">
      <c r="A58" s="9" t="s">
        <v>34</v>
      </c>
      <c r="B58" s="27" t="s">
        <v>35</v>
      </c>
      <c r="C58" s="11">
        <v>0</v>
      </c>
      <c r="D58" s="44">
        <v>0</v>
      </c>
      <c r="E58" s="11">
        <v>-100000</v>
      </c>
      <c r="F58" s="44">
        <v>-600000</v>
      </c>
    </row>
    <row r="59" spans="1:6" ht="15.75">
      <c r="A59" s="9"/>
      <c r="B59" s="26"/>
      <c r="C59" s="8"/>
      <c r="D59" s="8"/>
      <c r="E59" s="8"/>
      <c r="F59" s="8"/>
    </row>
    <row r="60" spans="1:6" ht="15.75">
      <c r="A60" s="9" t="s">
        <v>70</v>
      </c>
      <c r="B60" s="27" t="s">
        <v>36</v>
      </c>
      <c r="C60" s="11">
        <f>SUM(C42+C56+C58)</f>
        <v>-19469046.83</v>
      </c>
      <c r="D60" s="11">
        <f>SUM(D42+D56+D58)</f>
        <v>-18851480</v>
      </c>
      <c r="E60" s="11">
        <f>SUM(E42+E56+E58)</f>
        <v>-19347700</v>
      </c>
      <c r="F60" s="11">
        <f>SUM(F42+F56+F58)</f>
        <v>-20047700</v>
      </c>
    </row>
    <row r="61" spans="1:6" ht="15.75">
      <c r="A61" s="9"/>
      <c r="B61" s="26"/>
      <c r="C61" s="8"/>
      <c r="D61" s="8"/>
      <c r="E61" s="8"/>
      <c r="F61" s="8"/>
    </row>
    <row r="62" spans="1:6" ht="15.75">
      <c r="A62" s="9" t="s">
        <v>37</v>
      </c>
      <c r="B62" s="26" t="s">
        <v>92</v>
      </c>
      <c r="C62" s="8">
        <v>-12386389.62</v>
      </c>
      <c r="D62" s="8">
        <v>-12317000</v>
      </c>
      <c r="E62" s="8">
        <v>-13091000</v>
      </c>
      <c r="F62" s="8">
        <v>-13354000</v>
      </c>
    </row>
    <row r="63" spans="1:6" ht="15.75">
      <c r="A63" s="9"/>
      <c r="B63" s="26" t="s">
        <v>38</v>
      </c>
      <c r="C63" s="8">
        <v>-571972.32</v>
      </c>
      <c r="D63" s="8">
        <v>-628000</v>
      </c>
      <c r="E63" s="8">
        <v>-601000</v>
      </c>
      <c r="F63" s="8">
        <v>-613000</v>
      </c>
    </row>
    <row r="64" spans="1:6" ht="15.75">
      <c r="A64" s="9"/>
      <c r="B64" s="26" t="s">
        <v>93</v>
      </c>
      <c r="C64" s="8">
        <v>-69606.47</v>
      </c>
      <c r="D64" s="8">
        <v>0</v>
      </c>
      <c r="E64" s="8">
        <v>0</v>
      </c>
      <c r="F64" s="8">
        <v>0</v>
      </c>
    </row>
    <row r="65" spans="1:8" ht="15.75">
      <c r="A65" s="9"/>
      <c r="B65" s="26" t="s">
        <v>39</v>
      </c>
      <c r="C65" s="8">
        <f>-11525.06-800.45</f>
        <v>-12325.51</v>
      </c>
      <c r="D65" s="8">
        <v>-6000</v>
      </c>
      <c r="E65" s="8">
        <v>-12000</v>
      </c>
      <c r="F65" s="8">
        <v>-12000</v>
      </c>
      <c r="H65" s="50"/>
    </row>
    <row r="66" spans="1:6" ht="15.75">
      <c r="A66" s="10"/>
      <c r="B66" s="14" t="s">
        <v>40</v>
      </c>
      <c r="C66" s="11">
        <f>SUM(C62:C65)</f>
        <v>-13040293.92</v>
      </c>
      <c r="D66" s="11">
        <f>SUM(D62:D65)</f>
        <v>-12951000</v>
      </c>
      <c r="E66" s="11">
        <f>SUM(E62:E65)</f>
        <v>-13704000</v>
      </c>
      <c r="F66" s="11">
        <f>SUM(F62:F65)</f>
        <v>-13979000</v>
      </c>
    </row>
    <row r="67" spans="1:6" ht="15.75">
      <c r="A67" s="13"/>
      <c r="B67" s="14"/>
      <c r="C67" s="8"/>
      <c r="D67" s="8"/>
      <c r="E67" s="8"/>
      <c r="F67" s="8"/>
    </row>
    <row r="68" spans="1:6" ht="15.75">
      <c r="A68" s="13" t="s">
        <v>41</v>
      </c>
      <c r="B68" s="26" t="s">
        <v>42</v>
      </c>
      <c r="C68" s="8">
        <v>-2443969.73</v>
      </c>
      <c r="D68" s="8">
        <v>-2534000</v>
      </c>
      <c r="E68" s="8">
        <v>-2632000</v>
      </c>
      <c r="F68" s="8">
        <v>-2685000</v>
      </c>
    </row>
    <row r="69" spans="1:6" ht="15.75">
      <c r="A69" s="9"/>
      <c r="B69" s="26" t="s">
        <v>43</v>
      </c>
      <c r="C69" s="8">
        <v>-1747498.21</v>
      </c>
      <c r="D69" s="8">
        <v>-1944000</v>
      </c>
      <c r="E69" s="8">
        <f>-380000-210000-1186000+200000</f>
        <v>-1576000</v>
      </c>
      <c r="F69" s="8">
        <f>-390000-212000-1209000+200000</f>
        <v>-1611000</v>
      </c>
    </row>
    <row r="70" spans="1:6" ht="15.75">
      <c r="A70" s="9"/>
      <c r="B70" s="26" t="s">
        <v>44</v>
      </c>
      <c r="C70" s="8">
        <v>-137075</v>
      </c>
      <c r="D70" s="8">
        <v>-165700</v>
      </c>
      <c r="E70" s="8">
        <v>-178700</v>
      </c>
      <c r="F70" s="8">
        <v>-178700</v>
      </c>
    </row>
    <row r="71" spans="1:6" ht="15.75">
      <c r="A71" s="9"/>
      <c r="B71" s="26" t="s">
        <v>45</v>
      </c>
      <c r="C71" s="8">
        <v>-37579.85</v>
      </c>
      <c r="D71" s="8">
        <v>-39500</v>
      </c>
      <c r="E71" s="8">
        <v>-40000</v>
      </c>
      <c r="F71" s="8">
        <v>-40600</v>
      </c>
    </row>
    <row r="72" spans="1:6" ht="15.75">
      <c r="A72" s="9"/>
      <c r="B72" s="26" t="s">
        <v>71</v>
      </c>
      <c r="C72" s="8">
        <v>0</v>
      </c>
      <c r="D72" s="8">
        <v>-20000</v>
      </c>
      <c r="E72" s="8">
        <v>-20000</v>
      </c>
      <c r="F72" s="8">
        <v>-20000</v>
      </c>
    </row>
    <row r="73" spans="1:6" ht="15.75">
      <c r="A73" s="10"/>
      <c r="B73" s="14" t="s">
        <v>72</v>
      </c>
      <c r="C73" s="11">
        <f>SUM(C68:C72)</f>
        <v>-4366122.789999999</v>
      </c>
      <c r="D73" s="11">
        <f>SUM(D68:D72)</f>
        <v>-4703200</v>
      </c>
      <c r="E73" s="11">
        <f>SUM(E68:E72)</f>
        <v>-4446700</v>
      </c>
      <c r="F73" s="11">
        <f>SUM(F68:F72)</f>
        <v>-4535300</v>
      </c>
    </row>
    <row r="74" spans="1:6" ht="15.75">
      <c r="A74" s="13"/>
      <c r="B74" s="14"/>
      <c r="C74" s="8"/>
      <c r="D74" s="40"/>
      <c r="E74" s="40"/>
      <c r="F74" s="40"/>
    </row>
    <row r="75" spans="1:6" ht="15.75">
      <c r="A75" s="9" t="s">
        <v>73</v>
      </c>
      <c r="B75" s="14" t="s">
        <v>8</v>
      </c>
      <c r="C75" s="11">
        <f>SUM(C66+C73)</f>
        <v>-17406416.71</v>
      </c>
      <c r="D75" s="11">
        <f>SUM(D66+D73)</f>
        <v>-17654200</v>
      </c>
      <c r="E75" s="11">
        <f>SUM(E66+E73)</f>
        <v>-18150700</v>
      </c>
      <c r="F75" s="11">
        <f>SUM(F66+F73)</f>
        <v>-18514300</v>
      </c>
    </row>
    <row r="76" spans="1:6" ht="15.75">
      <c r="A76" s="15"/>
      <c r="B76" s="23"/>
      <c r="C76" s="16"/>
      <c r="D76" s="16"/>
      <c r="E76" s="16"/>
      <c r="F76" s="16"/>
    </row>
    <row r="77" spans="1:6" ht="15.75">
      <c r="A77" s="41"/>
      <c r="B77" s="42"/>
      <c r="C77" s="39"/>
      <c r="D77" s="39"/>
      <c r="E77" s="39"/>
      <c r="F77" s="39"/>
    </row>
    <row r="78" spans="1:6" ht="15.75">
      <c r="A78" s="9" t="s">
        <v>9</v>
      </c>
      <c r="B78" s="14" t="s">
        <v>10</v>
      </c>
      <c r="C78" s="11">
        <v>-34595597</v>
      </c>
      <c r="D78" s="11">
        <v>-35000000</v>
      </c>
      <c r="E78" s="11">
        <v>-33739700</v>
      </c>
      <c r="F78" s="11">
        <v>-33839700</v>
      </c>
    </row>
    <row r="79" spans="1:6" ht="15.75">
      <c r="A79" s="9"/>
      <c r="B79" s="14"/>
      <c r="C79" s="8"/>
      <c r="D79" s="11"/>
      <c r="E79" s="8"/>
      <c r="F79" s="11"/>
    </row>
    <row r="80" spans="1:6" ht="15.75">
      <c r="A80" s="9" t="s">
        <v>11</v>
      </c>
      <c r="B80" s="28" t="s">
        <v>46</v>
      </c>
      <c r="C80" s="8">
        <v>-3351135</v>
      </c>
      <c r="D80" s="45">
        <v>-272000</v>
      </c>
      <c r="E80" s="8">
        <v>-250000</v>
      </c>
      <c r="F80" s="45">
        <v>-250000</v>
      </c>
    </row>
    <row r="81" spans="1:6" ht="15.75">
      <c r="A81" s="9"/>
      <c r="B81" s="28" t="s">
        <v>47</v>
      </c>
      <c r="C81" s="8">
        <v>-736540.09</v>
      </c>
      <c r="D81" s="45">
        <v>-536900</v>
      </c>
      <c r="E81" s="8">
        <f>-471400-275000</f>
        <v>-746400</v>
      </c>
      <c r="F81" s="45">
        <f>-471400-275000</f>
        <v>-746400</v>
      </c>
    </row>
    <row r="82" spans="1:6" ht="15.75">
      <c r="A82" s="9"/>
      <c r="B82" s="28" t="s">
        <v>48</v>
      </c>
      <c r="C82" s="8">
        <v>-74532.18</v>
      </c>
      <c r="D82" s="45">
        <v>-103100</v>
      </c>
      <c r="E82" s="8">
        <v>-80000</v>
      </c>
      <c r="F82" s="45">
        <v>-80000</v>
      </c>
    </row>
    <row r="83" spans="1:6" ht="15.75">
      <c r="A83" s="9"/>
      <c r="B83" s="28" t="s">
        <v>49</v>
      </c>
      <c r="C83" s="8">
        <v>-316670.06</v>
      </c>
      <c r="D83" s="45">
        <v>-285000</v>
      </c>
      <c r="E83" s="8">
        <v>-322100</v>
      </c>
      <c r="F83" s="45">
        <v>-322100</v>
      </c>
    </row>
    <row r="84" spans="1:6" ht="15.75">
      <c r="A84" s="9"/>
      <c r="B84" s="28" t="s">
        <v>50</v>
      </c>
      <c r="C84" s="8">
        <f>-305543.93-67448.9</f>
        <v>-372992.82999999996</v>
      </c>
      <c r="D84" s="45">
        <v>-443750</v>
      </c>
      <c r="E84" s="8">
        <v>-489600</v>
      </c>
      <c r="F84" s="45">
        <v>-489600</v>
      </c>
    </row>
    <row r="85" spans="1:6" ht="15.75">
      <c r="A85" s="9"/>
      <c r="B85" s="28" t="s">
        <v>51</v>
      </c>
      <c r="C85" s="8">
        <v>-777249</v>
      </c>
      <c r="D85" s="45">
        <v>-651000</v>
      </c>
      <c r="E85" s="8">
        <f>-1374000+590000</f>
        <v>-784000</v>
      </c>
      <c r="F85" s="45">
        <f>-1374000+590000</f>
        <v>-784000</v>
      </c>
    </row>
    <row r="86" spans="1:6" ht="15.75">
      <c r="A86" s="9"/>
      <c r="B86" s="28" t="s">
        <v>97</v>
      </c>
      <c r="C86" s="8">
        <v>-587926.64</v>
      </c>
      <c r="D86" s="45">
        <v>-570000</v>
      </c>
      <c r="E86" s="8">
        <v>-590000</v>
      </c>
      <c r="F86" s="45">
        <v>-590000</v>
      </c>
    </row>
    <row r="87" spans="1:6" ht="15.75">
      <c r="A87" s="9"/>
      <c r="B87" s="28" t="s">
        <v>52</v>
      </c>
      <c r="C87" s="8">
        <v>-170240</v>
      </c>
      <c r="D87" s="45">
        <v>-181600</v>
      </c>
      <c r="E87" s="8">
        <v>-176500</v>
      </c>
      <c r="F87" s="45">
        <v>-174500</v>
      </c>
    </row>
    <row r="88" spans="1:6" ht="15.75">
      <c r="A88" s="9"/>
      <c r="B88" s="28" t="s">
        <v>53</v>
      </c>
      <c r="C88" s="8">
        <v>-3173259.9</v>
      </c>
      <c r="D88" s="8">
        <v>-3000000</v>
      </c>
      <c r="E88" s="8">
        <v>-3200000</v>
      </c>
      <c r="F88" s="8">
        <v>-3200000</v>
      </c>
    </row>
    <row r="89" spans="1:6" ht="15.75">
      <c r="A89" s="9"/>
      <c r="B89" s="28" t="s">
        <v>54</v>
      </c>
      <c r="C89" s="8">
        <v>-672602.04</v>
      </c>
      <c r="D89" s="8">
        <v>-780000</v>
      </c>
      <c r="E89" s="8">
        <v>-601000</v>
      </c>
      <c r="F89" s="8">
        <v>-612000</v>
      </c>
    </row>
    <row r="90" spans="1:6" ht="15.75">
      <c r="A90" s="9"/>
      <c r="B90" s="28" t="s">
        <v>55</v>
      </c>
      <c r="C90" s="8">
        <v>-46972.28</v>
      </c>
      <c r="D90" s="8">
        <v>-50000</v>
      </c>
      <c r="E90" s="8">
        <v>-50000</v>
      </c>
      <c r="F90" s="8">
        <v>-50000</v>
      </c>
    </row>
    <row r="91" spans="1:6" ht="15.75">
      <c r="A91" s="9"/>
      <c r="B91" s="28" t="s">
        <v>56</v>
      </c>
      <c r="C91" s="8">
        <v>-63448.5</v>
      </c>
      <c r="D91" s="8">
        <v>-32000</v>
      </c>
      <c r="E91" s="8">
        <v>-38500</v>
      </c>
      <c r="F91" s="8">
        <v>-30800</v>
      </c>
    </row>
    <row r="92" spans="1:6" ht="15.75">
      <c r="A92" s="9"/>
      <c r="B92" s="28" t="s">
        <v>57</v>
      </c>
      <c r="C92" s="8">
        <v>-216902.58</v>
      </c>
      <c r="D92" s="8">
        <v>-190000</v>
      </c>
      <c r="E92" s="8">
        <v>-213000</v>
      </c>
      <c r="F92" s="8">
        <v>-220000</v>
      </c>
    </row>
    <row r="93" spans="1:6" ht="15.75">
      <c r="A93" s="9"/>
      <c r="B93" s="28" t="s">
        <v>58</v>
      </c>
      <c r="C93" s="8">
        <v>-87654.01</v>
      </c>
      <c r="D93" s="8">
        <v>-90000</v>
      </c>
      <c r="E93" s="8">
        <v>-90000</v>
      </c>
      <c r="F93" s="8">
        <v>-90000</v>
      </c>
    </row>
    <row r="94" spans="1:6" ht="15.75">
      <c r="A94" s="9"/>
      <c r="B94" s="28" t="s">
        <v>59</v>
      </c>
      <c r="C94" s="8">
        <f>-220851.02-314100</f>
        <v>-534951.02</v>
      </c>
      <c r="D94" s="8">
        <v>-521000</v>
      </c>
      <c r="E94" s="8">
        <f>-250000-304000</f>
        <v>-554000</v>
      </c>
      <c r="F94" s="8">
        <f>-250000-310000</f>
        <v>-560000</v>
      </c>
    </row>
    <row r="95" spans="1:6" ht="15.75">
      <c r="A95" s="9"/>
      <c r="B95" s="28" t="s">
        <v>60</v>
      </c>
      <c r="C95" s="8">
        <v>-23647.81</v>
      </c>
      <c r="D95" s="8">
        <v>-25000</v>
      </c>
      <c r="E95" s="8">
        <v>-25000</v>
      </c>
      <c r="F95" s="8">
        <v>-25000</v>
      </c>
    </row>
    <row r="96" spans="1:6" ht="15.75">
      <c r="A96" s="9"/>
      <c r="B96" s="28" t="s">
        <v>78</v>
      </c>
      <c r="C96" s="8">
        <v>-5266.14</v>
      </c>
      <c r="D96" s="8">
        <v>-3000</v>
      </c>
      <c r="E96" s="8">
        <v>-5000</v>
      </c>
      <c r="F96" s="8">
        <v>-5000</v>
      </c>
    </row>
    <row r="97" spans="1:6" ht="15.75">
      <c r="A97" s="9"/>
      <c r="B97" s="28" t="s">
        <v>61</v>
      </c>
      <c r="C97" s="8">
        <v>-19032.92</v>
      </c>
      <c r="D97" s="8">
        <v>-20000</v>
      </c>
      <c r="E97" s="8">
        <v>-12000</v>
      </c>
      <c r="F97" s="8">
        <v>-12000</v>
      </c>
    </row>
    <row r="98" spans="1:6" ht="15.75">
      <c r="A98" s="9"/>
      <c r="B98" s="28" t="s">
        <v>12</v>
      </c>
      <c r="C98" s="8">
        <v>-284519.14</v>
      </c>
      <c r="D98" s="8">
        <v>-128200</v>
      </c>
      <c r="E98" s="8">
        <v>-195800</v>
      </c>
      <c r="F98" s="8">
        <v>-195800</v>
      </c>
    </row>
    <row r="99" spans="1:6" ht="15.75">
      <c r="A99" s="9"/>
      <c r="B99" s="28" t="s">
        <v>62</v>
      </c>
      <c r="C99" s="8">
        <v>-239206.33</v>
      </c>
      <c r="D99" s="8">
        <v>-159500</v>
      </c>
      <c r="E99" s="8">
        <v>-245200</v>
      </c>
      <c r="F99" s="8">
        <v>-245200</v>
      </c>
    </row>
    <row r="100" spans="1:6" ht="15.75">
      <c r="A100" s="10"/>
      <c r="B100" s="14" t="s">
        <v>12</v>
      </c>
      <c r="C100" s="11">
        <f>SUM(C80:C99)</f>
        <v>-11754748.469999999</v>
      </c>
      <c r="D100" s="11">
        <f>SUM(D80:D99)</f>
        <v>-8042050</v>
      </c>
      <c r="E100" s="11">
        <f>SUM(E80:E99)</f>
        <v>-8668100</v>
      </c>
      <c r="F100" s="11">
        <f>SUM(F80:F99)</f>
        <v>-8682400</v>
      </c>
    </row>
    <row r="101" spans="1:6" ht="15.75">
      <c r="A101" s="12"/>
      <c r="B101" s="26"/>
      <c r="C101" s="8"/>
      <c r="D101" s="8"/>
      <c r="E101" s="8"/>
      <c r="F101" s="8"/>
    </row>
    <row r="102" spans="1:6" ht="15.75">
      <c r="A102" s="12" t="s">
        <v>13</v>
      </c>
      <c r="B102" s="14" t="s">
        <v>63</v>
      </c>
      <c r="C102" s="11">
        <v>0</v>
      </c>
      <c r="D102" s="11">
        <v>0</v>
      </c>
      <c r="E102" s="11">
        <v>0</v>
      </c>
      <c r="F102" s="11">
        <v>0</v>
      </c>
    </row>
    <row r="103" spans="1:6" ht="15.75">
      <c r="A103" s="12"/>
      <c r="B103" s="14"/>
      <c r="C103" s="8"/>
      <c r="D103" s="11"/>
      <c r="E103" s="8"/>
      <c r="F103" s="11"/>
    </row>
    <row r="104" spans="1:6" ht="15.75">
      <c r="A104" s="9" t="s">
        <v>14</v>
      </c>
      <c r="B104" s="14" t="s">
        <v>64</v>
      </c>
      <c r="C104" s="11">
        <v>-20557720.62</v>
      </c>
      <c r="D104" s="11">
        <v>-22400000</v>
      </c>
      <c r="E104" s="11">
        <v>-21500000</v>
      </c>
      <c r="F104" s="11">
        <v>-22100000</v>
      </c>
    </row>
    <row r="105" spans="1:6" ht="15.75">
      <c r="A105" s="9"/>
      <c r="B105" s="26"/>
      <c r="C105" s="8"/>
      <c r="D105" s="8"/>
      <c r="E105" s="8"/>
      <c r="F105" s="8"/>
    </row>
    <row r="106" spans="1:6" ht="15.75">
      <c r="A106" s="9" t="s">
        <v>15</v>
      </c>
      <c r="B106" s="14" t="s">
        <v>16</v>
      </c>
      <c r="C106" s="11">
        <v>-5849.26</v>
      </c>
      <c r="D106" s="11">
        <v>-1200</v>
      </c>
      <c r="E106" s="11">
        <v>-1000</v>
      </c>
      <c r="F106" s="11">
        <v>-1000</v>
      </c>
    </row>
    <row r="107" spans="1:6" ht="15">
      <c r="A107" s="17"/>
      <c r="B107" s="29"/>
      <c r="C107" s="8"/>
      <c r="D107" s="31"/>
      <c r="E107" s="8"/>
      <c r="F107" s="31"/>
    </row>
    <row r="108" spans="1:6" ht="15.75">
      <c r="A108" s="18" t="s">
        <v>17</v>
      </c>
      <c r="B108" s="19" t="s">
        <v>84</v>
      </c>
      <c r="C108" s="11">
        <f>SUM(C24+C26+C34+C102)+(C60+C78+C75+C100+C104+C106)</f>
        <v>-1279130.7599999905</v>
      </c>
      <c r="D108" s="11">
        <f>SUM(D24+D26+D34+D102)+(D60+D78+D75+D100++D104+D106)</f>
        <v>1900000</v>
      </c>
      <c r="E108" s="11">
        <f>SUM(E24+E26+E34+E102)+(E60+E78+E75+E100++E104+E106)</f>
        <v>4373000</v>
      </c>
      <c r="F108" s="11">
        <f>SUM(F24+F26+F34+F102)+(F60+F78+F75+F100++F104+F106)</f>
        <v>3549000</v>
      </c>
    </row>
    <row r="109" spans="1:6" ht="15.75">
      <c r="A109" s="18"/>
      <c r="B109" s="19"/>
      <c r="C109" s="11"/>
      <c r="D109" s="11"/>
      <c r="E109" s="11"/>
      <c r="F109" s="11"/>
    </row>
    <row r="110" spans="1:6" ht="15.75">
      <c r="A110" s="18" t="s">
        <v>85</v>
      </c>
      <c r="B110" s="46" t="s">
        <v>86</v>
      </c>
      <c r="C110" s="8">
        <v>0</v>
      </c>
      <c r="D110" s="8">
        <v>0</v>
      </c>
      <c r="E110" s="8">
        <v>0</v>
      </c>
      <c r="F110" s="8">
        <v>0</v>
      </c>
    </row>
    <row r="111" spans="1:6" ht="15.75">
      <c r="A111" s="47"/>
      <c r="B111" s="48"/>
      <c r="C111" s="49"/>
      <c r="D111" s="49"/>
      <c r="E111" s="49"/>
      <c r="F111" s="49"/>
    </row>
    <row r="112" spans="1:6" ht="9.75" customHeight="1">
      <c r="A112" s="18"/>
      <c r="B112" s="46"/>
      <c r="C112" s="11"/>
      <c r="D112" s="11"/>
      <c r="E112" s="11"/>
      <c r="F112" s="11"/>
    </row>
    <row r="113" spans="1:6" ht="15.75">
      <c r="A113" s="18" t="s">
        <v>87</v>
      </c>
      <c r="B113" s="56" t="s">
        <v>101</v>
      </c>
      <c r="C113" s="11">
        <f>C108+C110</f>
        <v>-1279130.7599999905</v>
      </c>
      <c r="D113" s="11">
        <f>D108+D110</f>
        <v>1900000</v>
      </c>
      <c r="E113" s="11">
        <f>E108+E110</f>
        <v>4373000</v>
      </c>
      <c r="F113" s="11">
        <f>F108+F110</f>
        <v>3549000</v>
      </c>
    </row>
    <row r="114" spans="1:6" ht="15.75" customHeight="1">
      <c r="A114" s="20"/>
      <c r="B114" s="21"/>
      <c r="C114" s="22"/>
      <c r="D114" s="22"/>
      <c r="E114" s="32"/>
      <c r="F114" s="22"/>
    </row>
    <row r="115" ht="15.75" customHeight="1"/>
    <row r="116" ht="13.5" customHeight="1"/>
    <row r="117" ht="18.75" customHeight="1">
      <c r="B117" s="55" t="s">
        <v>104</v>
      </c>
    </row>
    <row r="118" ht="18.75" customHeight="1">
      <c r="B118" s="55"/>
    </row>
    <row r="119" ht="18.75" customHeight="1">
      <c r="B119" s="55"/>
    </row>
    <row r="120" ht="18.75" customHeight="1">
      <c r="B120" s="52"/>
    </row>
    <row r="121" ht="15.75" customHeight="1"/>
    <row r="122" ht="15.75" customHeight="1"/>
    <row r="123" ht="15.75" customHeight="1"/>
    <row r="124" ht="15.75" customHeight="1"/>
  </sheetData>
  <mergeCells count="2">
    <mergeCell ref="B7:F7"/>
    <mergeCell ref="E8:F8"/>
  </mergeCells>
  <printOptions/>
  <pageMargins left="0.62" right="0.2755905511811024" top="0.72" bottom="0.56" header="0.34" footer="0.5118110236220472"/>
  <pageSetup horizontalDpi="600" verticalDpi="600" orientation="portrait" paperSize="9" scale="64" r:id="rId4"/>
  <headerFooter alignWithMargins="0">
    <oddHeader>&amp;R&amp;12Anlage 2b zur GRDrs</oddHeader>
  </headerFooter>
  <rowBreaks count="1" manualBreakCount="1">
    <brk id="76" max="6" man="1"/>
  </rowBreaks>
  <legacyDrawing r:id="rId3"/>
  <oleObjects>
    <oleObject progId="MSPhotoEd.3" shapeId="182590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Landeshauptstadt Stuttgart</dc:creator>
  <cp:keywords/>
  <dc:description/>
  <cp:lastModifiedBy>u660k04</cp:lastModifiedBy>
  <cp:lastPrinted>2009-11-04T16:17:42Z</cp:lastPrinted>
  <dcterms:created xsi:type="dcterms:W3CDTF">2000-03-23T12:06:09Z</dcterms:created>
  <dcterms:modified xsi:type="dcterms:W3CDTF">2009-11-11T07:55:14Z</dcterms:modified>
  <cp:category/>
  <cp:version/>
  <cp:contentType/>
  <cp:contentStatus/>
</cp:coreProperties>
</file>