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<sst xmlns="http://schemas.openxmlformats.org/spreadsheetml/2006/main" count="57" uniqueCount="50">
  <si>
    <t>1) städtischer Träger</t>
  </si>
  <si>
    <t>Nachfinanzierung beschlossener Maßnahmen</t>
  </si>
  <si>
    <t>Angebotsumstellungen</t>
  </si>
  <si>
    <t>2) freie Träger</t>
  </si>
  <si>
    <t>Sanierung kath. KiGa St. Michael, Kleinhohenheimer</t>
  </si>
  <si>
    <t>Angebotsveränderungen</t>
  </si>
  <si>
    <t>Summe städt. Träger</t>
  </si>
  <si>
    <t>Summe freie Träger</t>
  </si>
  <si>
    <t>Ergänzung:</t>
  </si>
  <si>
    <t>Ausbau Betriebs-Kitas</t>
  </si>
  <si>
    <t>Summe Ergänzung</t>
  </si>
  <si>
    <t>Neue Träger
- SportVg. Feuerbach, Triebweg 85
- Waldorf-Kita, Rotenberg
- Trägerverein freie aktive Schule, Bopseräcker 33
- Die Stadtpiraten, Augustenstr. 127
- Frauenunternehmen ZORA
- Kita Wernhalde, Wernhaldenstr. 66</t>
  </si>
  <si>
    <t>Sanierungen
- kath. Kirchengem. Salvator, Kita Grubenäcker 149a
- kath. Kirchengem. Hl. Familie, Dürrlewangstr. 36
- kath. Kirchengem. St. Peter, Winterbacher Str. 30-36
- PME Familienservice GmbH, Schloßstr. 98
- kath. Kirchengem. Liebfrauen, Kita Wiesbadener Str. 55
- WD-Schule Silberwald, Gorch-Fock-Str. 30
- Rudolf-Sophien-Stift gGmbH, Leonberger Str. 220</t>
  </si>
  <si>
    <t>angen.: 60% Belegung mit Stgt. Kindern</t>
  </si>
  <si>
    <t>0-3</t>
  </si>
  <si>
    <t>gesamt</t>
  </si>
  <si>
    <t>GTE</t>
  </si>
  <si>
    <t>3-6</t>
  </si>
  <si>
    <t>6-12</t>
  </si>
  <si>
    <t>Maßnahmen Infrastrukturpauschale
- Kita Probstsee, Möhringen 
- Kita Griegstr. 18, Botnang
- Kita Wiener Str., Feuerbach
- Kita StresemannStr., Nord
- Kita Aulendorfer Str./Erisdorfer Str., Birkach
- Kita Europaplatz, Fasanenhof
- Kita Bernsteinstr., Heumaden
- Kita Schießhausäcker, Plieningen
- Kita Brenzwiesen, Wangen
- Kita Hofener-/Gnesener Str., Bad Cannstatt
- Kita Schafhaus, Mühlhausen</t>
  </si>
  <si>
    <t>Summe</t>
  </si>
  <si>
    <t>Nachfinanzierung beschlossener Maßnahmen
- Luise-Benger-Str. 35
- Freibadstr. 86
- Langenburger Str. 26</t>
  </si>
  <si>
    <t>Sanierungen
- Kita Feuerbach, Weilimdorfer Str.
- Kita Rot, Löwensteiner Str.
- Kita UTH, Ötztalerstr.</t>
  </si>
  <si>
    <t>Neubau
- Kita Feuerbach, Hohewartstr.
- Kita Ost, Raitelsbergstr.
- Kita Wangen, Ravensburger Str.
- Kita Cannstatt, Krefelder Str</t>
  </si>
  <si>
    <t>Neubau
– Weraheim, Kirchl. Stift. Zufluchtsstätten, Ob. Hoppelauweg, Mitte</t>
  </si>
  <si>
    <t>Elterninitiative Pusteblume, Feuerbach</t>
  </si>
  <si>
    <t>Ausbau Hort an der Schule</t>
  </si>
  <si>
    <t>Plätze</t>
  </si>
  <si>
    <t>Betriebskosten/-zuschüsse</t>
  </si>
  <si>
    <t>Investitions-
kosten/
-zuschüsse</t>
  </si>
  <si>
    <t>lfd. Nr. Tagesliste</t>
  </si>
  <si>
    <t>Bemerkung/Erläuterung</t>
  </si>
  <si>
    <t>Bezeichnung der Maßnahme</t>
  </si>
  <si>
    <t>reduzierter Nachfinanzierungsbedarf Kita Freibadstr.: 86.000 EUR</t>
  </si>
  <si>
    <t>GESAMTSUMME (städt. Träger + freie Träger + Ergänzungen)</t>
  </si>
  <si>
    <t>GESAMT (städt. Träger + freie Träger)</t>
  </si>
  <si>
    <t>ohne:
Waldorfinitiative IBIS
mit:
Wald-Kita, Rotenberg</t>
  </si>
  <si>
    <t>Übersicht Ausbau Tageseinrichtungen für Kinder</t>
  </si>
  <si>
    <t>entsprechend der Beratung im VA am 13.11.2009  (1. Lesung)</t>
  </si>
  <si>
    <t>Sanierungen
- Nord, Aktion Vorschulerziehung e.V., Kita Parler Str. 106
- Bad Cannstatt, St. Josef gGmbH, Kita Posener Str. 2
- Giebel, Kath. Kirchengemeinde Salvator, Kita Giebelstr. 15
- Mühlhausen, Ev. Gesellschaft, Kita Stumpstr.
- Vaihingen, SAK Anna-Haag-Haus, Kita Mehrgenerationenhaus
- Freiberg, TV Cannstatt, Sport-Kita
- Degerloch, Ev. Kindertagesstätte Wurmlingerstr. 47
- West, Kath. Kinderhaus St. Stephan, Obere Paulusstr. 83
- Möhringen, Evang. Kirchengemeinde, Märzenbaumstraße
- Süd, Kath. Kiga. St. Franziskus, Burgstr. 25</t>
  </si>
  <si>
    <t>weiterer Neubau fr. Träger 
– Montessori Kindergarten, MTV Stuttgart, Nord
– Kath. Kinderhaus Gallenklinge, Nittelwaldstr. 15
– Eltern-Kind-Zentrum e.V., Ludwigstr. 41-43</t>
  </si>
  <si>
    <t>nach Abschl. der Maßn.</t>
  </si>
  <si>
    <t>Budget für weitere Angebotsumstellungen, neue Träger/Gruppen, Planungskosten und Standortsuche</t>
  </si>
  <si>
    <t>Sanierungsmaßnahmen mit Platzgewinn</t>
  </si>
  <si>
    <r>
      <t>ohne Vorhaben, bei denen keine Platzveränderung erfolgt:</t>
    </r>
    <r>
      <rPr>
        <sz val="10"/>
        <rFont val="Arial"/>
        <family val="0"/>
      </rPr>
      <t xml:space="preserve">
- Kath. Kindergarten "Abraxas", Reinsburgstr. 115
- Kita Maximilian Kolbe, Vaihingen
- Verein zur Förderung der Waldorfpädagogik Degerloch e.V.
- Kath. Kindergarten St. Thomas Morus, Korianderstr. 34, Sillenbuch
- Kita, Posener Str. 2, Bad Cannstatt
- Kita, Walchenseestr. 36, 70378 Stuttgart-Hofen
- Kath. Kindergarten St. Maria, Am Lehenweg 20
- Kita, Walchenseestr. 36, 70378 Stuttgart-Hofen
- Kita, Elbestr. 39  (Kath. Kirchengem. St. Ottilia)
- Kath. Kinderhaus St. Elisabeth, Schwabstr. 70C/74
- Kath. Kindergarten St. Nikolaus, Landhausstr. 65/67
- Kita, Falchstr. 11
- Kath. Kindergarten "Zum Guten Hirten", Erdmannhäuser Str. 23
- Kath. Kinderhaus "Wilde Wanne", Gebrüder-Schmid-Weg 9, 
- Kath. Kita Stierlenstr. 11 (Kath, Kirchengem.St. Johannes)</t>
    </r>
  </si>
  <si>
    <r>
      <t>ohne Vorhaben, bei denen keine Platzveränderung erfolgt:</t>
    </r>
    <r>
      <rPr>
        <sz val="10"/>
        <rFont val="Arial"/>
        <family val="0"/>
      </rPr>
      <t xml:space="preserve">
– Ev. Kirchengemeinde, Kindergarten Stuttgart-Vaihingen
– Evang. Kirchenpflege Stuttgart, Kindergarten Gablenberg</t>
    </r>
  </si>
  <si>
    <r>
      <t>ohne Vorhaben, bei denen keine Platzveränderung erfolgt:</t>
    </r>
    <r>
      <rPr>
        <sz val="10"/>
        <rFont val="Arial"/>
        <family val="0"/>
      </rPr>
      <t xml:space="preserve">
– Verein zur Förd. D. Waldorfpäd., Möhringen e.V., Dinghofstr.
– Die Lichtstube, Schülerhort, Raitelsbergstr. 54, Ost</t>
    </r>
  </si>
  <si>
    <r>
      <t>ohne Vorhaben, bei denen keine Platzveränderung erfolgt:</t>
    </r>
    <r>
      <rPr>
        <sz val="10"/>
        <rFont val="Arial"/>
        <family val="0"/>
      </rPr>
      <t xml:space="preserve">
- West, Tagheim Lukas, Schwarenbergstr. 115
- Feuerbach, Gustav-Werner-Kita, Wildeckstr. 33
- Bad Cannstatt, Kita Andreästr. 13
- Vaihingen, Kita Haus für Kinder, Fanny-Leicht-Str. 27
- Nord, Verein fr. Waldorfschule am Kräherwald e.V., Steiner-Weg 13</t>
    </r>
  </si>
  <si>
    <t>Anlage 2 zur GRDrs 1295/2009</t>
  </si>
  <si>
    <t>156/167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</si>
</sst>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top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vertical="top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top"/>
    </xf>
    <xf numFmtId="3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3" fillId="3" borderId="19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1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0" fillId="0" borderId="3" xfId="0" applyBorder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0" fillId="0" borderId="6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3" fontId="0" fillId="0" borderId="32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0" fontId="8" fillId="3" borderId="3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vertical="top"/>
    </xf>
    <xf numFmtId="0" fontId="1" fillId="4" borderId="34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ySplit="2115" topLeftCell="BM23" activePane="bottomLeft" state="split"/>
      <selection pane="topLeft" activeCell="H2" sqref="H2"/>
      <selection pane="bottomLeft" activeCell="B34" sqref="B34"/>
    </sheetView>
  </sheetViews>
  <sheetFormatPr defaultColWidth="11.421875" defaultRowHeight="12.75"/>
  <cols>
    <col min="1" max="1" width="5.00390625" style="3" customWidth="1"/>
    <col min="2" max="2" width="56.57421875" style="1" customWidth="1"/>
    <col min="3" max="7" width="7.00390625" style="1" customWidth="1"/>
    <col min="8" max="8" width="7.28125" style="2" customWidth="1"/>
    <col min="9" max="9" width="7.00390625" style="2" customWidth="1"/>
    <col min="10" max="10" width="12.8515625" style="1" customWidth="1"/>
    <col min="11" max="15" width="12.8515625" style="57" hidden="1" customWidth="1"/>
    <col min="16" max="18" width="12.7109375" style="1" customWidth="1"/>
    <col min="19" max="19" width="58.421875" style="1" customWidth="1"/>
    <col min="20" max="16384" width="11.421875" style="1" customWidth="1"/>
  </cols>
  <sheetData>
    <row r="1" spans="1:19" ht="20.25">
      <c r="A1" s="42" t="s">
        <v>37</v>
      </c>
      <c r="E1" s="54" t="s">
        <v>43</v>
      </c>
      <c r="S1" s="55" t="s">
        <v>48</v>
      </c>
    </row>
    <row r="2" ht="16.5">
      <c r="A2" s="47" t="s">
        <v>38</v>
      </c>
    </row>
    <row r="3" ht="13.5" thickBot="1"/>
    <row r="4" spans="1:19" s="5" customFormat="1" ht="13.5" thickBot="1">
      <c r="A4" s="98" t="s">
        <v>30</v>
      </c>
      <c r="B4" s="101" t="s">
        <v>32</v>
      </c>
      <c r="C4" s="93" t="s">
        <v>27</v>
      </c>
      <c r="D4" s="94"/>
      <c r="E4" s="94"/>
      <c r="F4" s="94"/>
      <c r="G4" s="94"/>
      <c r="H4" s="94"/>
      <c r="I4" s="95"/>
      <c r="J4" s="87" t="s">
        <v>29</v>
      </c>
      <c r="K4" s="59"/>
      <c r="L4" s="60"/>
      <c r="M4" s="60"/>
      <c r="N4" s="60"/>
      <c r="O4" s="61"/>
      <c r="P4" s="93" t="s">
        <v>28</v>
      </c>
      <c r="Q4" s="94"/>
      <c r="R4" s="95"/>
      <c r="S4" s="104" t="s">
        <v>31</v>
      </c>
    </row>
    <row r="5" spans="1:19" s="5" customFormat="1" ht="14.25" customHeight="1">
      <c r="A5" s="99"/>
      <c r="B5" s="102"/>
      <c r="C5" s="90" t="s">
        <v>14</v>
      </c>
      <c r="D5" s="91"/>
      <c r="E5" s="92" t="s">
        <v>17</v>
      </c>
      <c r="F5" s="92"/>
      <c r="G5" s="25" t="s">
        <v>18</v>
      </c>
      <c r="H5" s="96" t="s">
        <v>20</v>
      </c>
      <c r="I5" s="97"/>
      <c r="J5" s="88"/>
      <c r="K5" s="62"/>
      <c r="L5" s="63"/>
      <c r="M5" s="63"/>
      <c r="N5" s="63"/>
      <c r="O5" s="64"/>
      <c r="P5" s="26"/>
      <c r="Q5" s="27"/>
      <c r="R5" s="107" t="s">
        <v>41</v>
      </c>
      <c r="S5" s="105"/>
    </row>
    <row r="6" spans="1:19" s="5" customFormat="1" ht="15" customHeight="1" thickBot="1">
      <c r="A6" s="100"/>
      <c r="B6" s="103"/>
      <c r="C6" s="43" t="s">
        <v>15</v>
      </c>
      <c r="D6" s="44" t="s">
        <v>16</v>
      </c>
      <c r="E6" s="44" t="s">
        <v>15</v>
      </c>
      <c r="F6" s="44" t="s">
        <v>16</v>
      </c>
      <c r="G6" s="44" t="s">
        <v>15</v>
      </c>
      <c r="H6" s="52" t="s">
        <v>15</v>
      </c>
      <c r="I6" s="53" t="s">
        <v>16</v>
      </c>
      <c r="J6" s="89"/>
      <c r="K6" s="65">
        <v>2010</v>
      </c>
      <c r="L6" s="66">
        <v>2011</v>
      </c>
      <c r="M6" s="66">
        <v>2012</v>
      </c>
      <c r="N6" s="66">
        <v>2013</v>
      </c>
      <c r="O6" s="67">
        <v>2014</v>
      </c>
      <c r="P6" s="43">
        <v>2010</v>
      </c>
      <c r="Q6" s="44">
        <v>2011</v>
      </c>
      <c r="R6" s="108"/>
      <c r="S6" s="106"/>
    </row>
    <row r="7" spans="1:19" s="5" customFormat="1" ht="18.75" customHeight="1">
      <c r="A7" s="45" t="s">
        <v>0</v>
      </c>
      <c r="B7" s="13"/>
      <c r="C7" s="12"/>
      <c r="D7" s="13"/>
      <c r="E7" s="13"/>
      <c r="F7" s="13"/>
      <c r="G7" s="13"/>
      <c r="H7" s="13"/>
      <c r="I7" s="14"/>
      <c r="J7" s="14"/>
      <c r="K7" s="68"/>
      <c r="L7" s="69"/>
      <c r="M7" s="69"/>
      <c r="N7" s="69"/>
      <c r="O7" s="70"/>
      <c r="P7" s="12"/>
      <c r="Q7" s="13"/>
      <c r="R7" s="14"/>
      <c r="S7" s="46"/>
    </row>
    <row r="8" spans="1:19" ht="51">
      <c r="A8" s="32">
        <v>151</v>
      </c>
      <c r="B8" s="11" t="s">
        <v>21</v>
      </c>
      <c r="C8" s="15">
        <v>10</v>
      </c>
      <c r="D8" s="7">
        <v>10</v>
      </c>
      <c r="E8" s="7"/>
      <c r="F8" s="7"/>
      <c r="G8" s="7"/>
      <c r="H8" s="8">
        <f>C8+E8+G8</f>
        <v>10</v>
      </c>
      <c r="I8" s="16">
        <f>D8+F8</f>
        <v>10</v>
      </c>
      <c r="J8" s="24">
        <v>1007000</v>
      </c>
      <c r="K8" s="71">
        <v>500000</v>
      </c>
      <c r="L8" s="72">
        <v>507000</v>
      </c>
      <c r="M8" s="72"/>
      <c r="N8" s="72"/>
      <c r="O8" s="73"/>
      <c r="P8" s="22">
        <v>53000</v>
      </c>
      <c r="Q8" s="9">
        <v>211000</v>
      </c>
      <c r="R8" s="23">
        <v>211000</v>
      </c>
      <c r="S8" s="33" t="s">
        <v>33</v>
      </c>
    </row>
    <row r="9" spans="1:19" ht="153">
      <c r="A9" s="32">
        <v>152</v>
      </c>
      <c r="B9" s="11" t="s">
        <v>19</v>
      </c>
      <c r="C9" s="15">
        <v>236</v>
      </c>
      <c r="D9" s="7">
        <v>236</v>
      </c>
      <c r="E9" s="7">
        <v>348</v>
      </c>
      <c r="F9" s="7">
        <v>348</v>
      </c>
      <c r="G9" s="7"/>
      <c r="H9" s="8">
        <f>C9+E9+G9</f>
        <v>584</v>
      </c>
      <c r="I9" s="16">
        <f>D9+F9</f>
        <v>584</v>
      </c>
      <c r="J9" s="24">
        <v>8160000</v>
      </c>
      <c r="K9" s="71">
        <v>728000</v>
      </c>
      <c r="L9" s="72">
        <v>3266000</v>
      </c>
      <c r="M9" s="72">
        <v>2960000</v>
      </c>
      <c r="N9" s="72">
        <v>1023000</v>
      </c>
      <c r="O9" s="73">
        <v>183000</v>
      </c>
      <c r="P9" s="22">
        <v>0</v>
      </c>
      <c r="Q9" s="9">
        <v>835000</v>
      </c>
      <c r="R9" s="23">
        <v>8846000</v>
      </c>
      <c r="S9" s="33"/>
    </row>
    <row r="10" spans="1:19" ht="51">
      <c r="A10" s="32">
        <v>153</v>
      </c>
      <c r="B10" s="11" t="s">
        <v>22</v>
      </c>
      <c r="C10" s="15">
        <v>30</v>
      </c>
      <c r="D10" s="7">
        <v>30</v>
      </c>
      <c r="E10" s="7">
        <v>40</v>
      </c>
      <c r="F10" s="7">
        <v>40</v>
      </c>
      <c r="G10" s="7"/>
      <c r="H10" s="8">
        <f>C10+E10+G10</f>
        <v>70</v>
      </c>
      <c r="I10" s="16">
        <f>D10+F10</f>
        <v>70</v>
      </c>
      <c r="J10" s="24">
        <v>9585000</v>
      </c>
      <c r="K10" s="71">
        <v>2741000</v>
      </c>
      <c r="L10" s="72">
        <v>3181000</v>
      </c>
      <c r="M10" s="72">
        <v>2099000</v>
      </c>
      <c r="N10" s="72">
        <v>1462000</v>
      </c>
      <c r="O10" s="73">
        <v>102000</v>
      </c>
      <c r="P10" s="22">
        <v>367000</v>
      </c>
      <c r="Q10" s="9">
        <v>581000</v>
      </c>
      <c r="R10" s="23">
        <f>359000+363000+459000</f>
        <v>1181000</v>
      </c>
      <c r="S10" s="33"/>
    </row>
    <row r="11" spans="1:19" ht="12.75">
      <c r="A11" s="32">
        <v>154</v>
      </c>
      <c r="B11" s="11" t="s">
        <v>2</v>
      </c>
      <c r="C11" s="15">
        <v>63</v>
      </c>
      <c r="D11" s="7">
        <v>80</v>
      </c>
      <c r="E11" s="7">
        <v>19</v>
      </c>
      <c r="F11" s="7">
        <v>279</v>
      </c>
      <c r="G11" s="7">
        <v>-36</v>
      </c>
      <c r="H11" s="8">
        <f>C11+E11+G11</f>
        <v>46</v>
      </c>
      <c r="I11" s="16">
        <f>D11+F11</f>
        <v>359</v>
      </c>
      <c r="J11" s="24">
        <v>937000</v>
      </c>
      <c r="K11" s="71">
        <v>500000</v>
      </c>
      <c r="L11" s="72">
        <v>437000</v>
      </c>
      <c r="M11" s="72"/>
      <c r="N11" s="72"/>
      <c r="O11" s="73"/>
      <c r="P11" s="22">
        <v>339000</v>
      </c>
      <c r="Q11" s="9">
        <v>462000</v>
      </c>
      <c r="R11" s="23">
        <v>462000</v>
      </c>
      <c r="S11" s="33"/>
    </row>
    <row r="12" spans="1:19" ht="64.5" thickBot="1">
      <c r="A12" s="32">
        <v>155</v>
      </c>
      <c r="B12" s="11" t="s">
        <v>23</v>
      </c>
      <c r="C12" s="15">
        <f>25+15+10</f>
        <v>50</v>
      </c>
      <c r="D12" s="7">
        <v>50</v>
      </c>
      <c r="E12" s="7">
        <v>80</v>
      </c>
      <c r="F12" s="7">
        <v>80</v>
      </c>
      <c r="G12" s="7"/>
      <c r="H12" s="8">
        <f>C12+E12+G12</f>
        <v>130</v>
      </c>
      <c r="I12" s="16">
        <f>D12+F12</f>
        <v>130</v>
      </c>
      <c r="J12" s="24">
        <v>3635000</v>
      </c>
      <c r="K12" s="71">
        <v>411000</v>
      </c>
      <c r="L12" s="72">
        <v>1158000</v>
      </c>
      <c r="M12" s="72">
        <v>1614000</v>
      </c>
      <c r="N12" s="72">
        <v>639000</v>
      </c>
      <c r="O12" s="73">
        <v>-187000</v>
      </c>
      <c r="P12" s="48">
        <v>0</v>
      </c>
      <c r="Q12" s="49">
        <v>394000</v>
      </c>
      <c r="R12" s="23">
        <v>1756000</v>
      </c>
      <c r="S12" s="33"/>
    </row>
    <row r="13" spans="1:19" s="6" customFormat="1" ht="18.75" customHeight="1" thickBot="1">
      <c r="A13" s="85" t="s">
        <v>6</v>
      </c>
      <c r="B13" s="86"/>
      <c r="C13" s="17">
        <f aca="true" t="shared" si="0" ref="C13:R13">SUM(C8:C12)</f>
        <v>389</v>
      </c>
      <c r="D13" s="10">
        <f t="shared" si="0"/>
        <v>406</v>
      </c>
      <c r="E13" s="10">
        <f t="shared" si="0"/>
        <v>487</v>
      </c>
      <c r="F13" s="10">
        <f t="shared" si="0"/>
        <v>747</v>
      </c>
      <c r="G13" s="10">
        <f t="shared" si="0"/>
        <v>-36</v>
      </c>
      <c r="H13" s="10">
        <f t="shared" si="0"/>
        <v>840</v>
      </c>
      <c r="I13" s="18">
        <f t="shared" si="0"/>
        <v>1153</v>
      </c>
      <c r="J13" s="20">
        <f t="shared" si="0"/>
        <v>23324000</v>
      </c>
      <c r="K13" s="17">
        <f t="shared" si="0"/>
        <v>4880000</v>
      </c>
      <c r="L13" s="10">
        <f t="shared" si="0"/>
        <v>8549000</v>
      </c>
      <c r="M13" s="10">
        <f t="shared" si="0"/>
        <v>6673000</v>
      </c>
      <c r="N13" s="10">
        <f t="shared" si="0"/>
        <v>3124000</v>
      </c>
      <c r="O13" s="18">
        <f t="shared" si="0"/>
        <v>98000</v>
      </c>
      <c r="P13" s="17">
        <f t="shared" si="0"/>
        <v>759000</v>
      </c>
      <c r="Q13" s="10">
        <f t="shared" si="0"/>
        <v>2483000</v>
      </c>
      <c r="R13" s="18">
        <f t="shared" si="0"/>
        <v>12456000</v>
      </c>
      <c r="S13" s="21"/>
    </row>
    <row r="14" spans="1:19" s="5" customFormat="1" ht="18.75" customHeight="1">
      <c r="A14" s="83" t="s">
        <v>3</v>
      </c>
      <c r="B14" s="84"/>
      <c r="C14" s="28"/>
      <c r="D14" s="29"/>
      <c r="E14" s="29"/>
      <c r="F14" s="29"/>
      <c r="G14" s="29"/>
      <c r="H14" s="29"/>
      <c r="I14" s="30"/>
      <c r="J14" s="35"/>
      <c r="K14" s="74"/>
      <c r="L14" s="75"/>
      <c r="M14" s="75"/>
      <c r="N14" s="75"/>
      <c r="O14" s="76"/>
      <c r="P14" s="28"/>
      <c r="Q14" s="29"/>
      <c r="R14" s="30"/>
      <c r="S14" s="31"/>
    </row>
    <row r="15" spans="1:19" ht="12.75">
      <c r="A15" s="32">
        <v>157</v>
      </c>
      <c r="B15" s="11" t="s">
        <v>1</v>
      </c>
      <c r="C15" s="15">
        <v>5</v>
      </c>
      <c r="D15" s="7">
        <v>5</v>
      </c>
      <c r="E15" s="7">
        <v>10</v>
      </c>
      <c r="F15" s="7">
        <v>10</v>
      </c>
      <c r="G15" s="7"/>
      <c r="H15" s="8">
        <f aca="true" t="shared" si="1" ref="H15:H22">C15+E15+G15</f>
        <v>15</v>
      </c>
      <c r="I15" s="16">
        <f aca="true" t="shared" si="2" ref="I15:I22">D15+F15</f>
        <v>15</v>
      </c>
      <c r="J15" s="19">
        <v>1588000</v>
      </c>
      <c r="K15" s="77">
        <v>1175000</v>
      </c>
      <c r="L15" s="72">
        <v>413000</v>
      </c>
      <c r="M15" s="72"/>
      <c r="N15" s="72"/>
      <c r="O15" s="73"/>
      <c r="P15" s="22">
        <v>0</v>
      </c>
      <c r="Q15" s="9">
        <v>106000</v>
      </c>
      <c r="R15" s="23">
        <v>106000</v>
      </c>
      <c r="S15" s="33"/>
    </row>
    <row r="16" spans="1:19" ht="146.25" customHeight="1">
      <c r="A16" s="32">
        <v>158</v>
      </c>
      <c r="B16" s="11" t="s">
        <v>39</v>
      </c>
      <c r="C16" s="15">
        <f>149+15</f>
        <v>164</v>
      </c>
      <c r="D16" s="7">
        <f>149+15</f>
        <v>164</v>
      </c>
      <c r="E16" s="7">
        <f>20-25+20+10+6+11+9-17-20+20+20-23-23-23+10+10+10-25-25</f>
        <v>-35</v>
      </c>
      <c r="F16" s="7">
        <f>20+20+10+6+11+20+20+30</f>
        <v>137</v>
      </c>
      <c r="G16" s="7">
        <v>20</v>
      </c>
      <c r="H16" s="8">
        <f t="shared" si="1"/>
        <v>149</v>
      </c>
      <c r="I16" s="16">
        <f t="shared" si="2"/>
        <v>301</v>
      </c>
      <c r="J16" s="19">
        <v>8868000</v>
      </c>
      <c r="K16" s="77">
        <f>6691000-150000-100000-100000-436000-124000</f>
        <v>5781000</v>
      </c>
      <c r="L16" s="72">
        <f>3366000-103000-176000</f>
        <v>3087000</v>
      </c>
      <c r="M16" s="72"/>
      <c r="N16" s="72"/>
      <c r="O16" s="73"/>
      <c r="P16" s="22">
        <v>596000</v>
      </c>
      <c r="Q16" s="9">
        <v>1921000</v>
      </c>
      <c r="R16" s="23">
        <v>2176000</v>
      </c>
      <c r="S16" s="56" t="s">
        <v>47</v>
      </c>
    </row>
    <row r="17" spans="1:19" ht="12.75">
      <c r="A17" s="32">
        <v>159</v>
      </c>
      <c r="B17" s="11" t="s">
        <v>4</v>
      </c>
      <c r="C17" s="15">
        <v>30</v>
      </c>
      <c r="D17" s="7">
        <v>30</v>
      </c>
      <c r="E17" s="7">
        <v>-20</v>
      </c>
      <c r="F17" s="7">
        <v>30</v>
      </c>
      <c r="G17" s="7"/>
      <c r="H17" s="8">
        <f t="shared" si="1"/>
        <v>10</v>
      </c>
      <c r="I17" s="16">
        <f t="shared" si="2"/>
        <v>60</v>
      </c>
      <c r="J17" s="19">
        <v>1181000</v>
      </c>
      <c r="K17" s="77">
        <v>0</v>
      </c>
      <c r="L17" s="72">
        <v>100000</v>
      </c>
      <c r="M17" s="72">
        <v>1081000</v>
      </c>
      <c r="N17" s="72"/>
      <c r="O17" s="73"/>
      <c r="P17" s="22">
        <v>0</v>
      </c>
      <c r="Q17" s="9">
        <v>48000</v>
      </c>
      <c r="R17" s="23">
        <v>145000</v>
      </c>
      <c r="S17" s="33"/>
    </row>
    <row r="18" spans="1:19" ht="38.25">
      <c r="A18" s="32">
        <v>161</v>
      </c>
      <c r="B18" s="11" t="s">
        <v>24</v>
      </c>
      <c r="C18" s="15">
        <v>40</v>
      </c>
      <c r="D18" s="7">
        <v>40</v>
      </c>
      <c r="E18" s="7"/>
      <c r="F18" s="7"/>
      <c r="G18" s="7"/>
      <c r="H18" s="8">
        <f t="shared" si="1"/>
        <v>40</v>
      </c>
      <c r="I18" s="16">
        <f t="shared" si="2"/>
        <v>40</v>
      </c>
      <c r="J18" s="19">
        <v>1202000</v>
      </c>
      <c r="K18" s="77">
        <v>1202000</v>
      </c>
      <c r="L18" s="72"/>
      <c r="M18" s="72"/>
      <c r="N18" s="72"/>
      <c r="O18" s="73"/>
      <c r="P18" s="48">
        <v>171000</v>
      </c>
      <c r="Q18" s="49">
        <v>513000</v>
      </c>
      <c r="R18" s="23">
        <v>513000</v>
      </c>
      <c r="S18" s="56" t="s">
        <v>46</v>
      </c>
    </row>
    <row r="19" spans="1:19" ht="12.75">
      <c r="A19" s="32">
        <v>163</v>
      </c>
      <c r="B19" s="11" t="s">
        <v>5</v>
      </c>
      <c r="C19" s="15">
        <v>246</v>
      </c>
      <c r="D19" s="7">
        <v>233</v>
      </c>
      <c r="E19" s="7">
        <v>-37</v>
      </c>
      <c r="F19" s="7">
        <v>285</v>
      </c>
      <c r="G19" s="7">
        <v>50</v>
      </c>
      <c r="H19" s="8">
        <f t="shared" si="1"/>
        <v>259</v>
      </c>
      <c r="I19" s="16">
        <f t="shared" si="2"/>
        <v>518</v>
      </c>
      <c r="J19" s="19">
        <v>1116000</v>
      </c>
      <c r="K19" s="77">
        <v>1000000</v>
      </c>
      <c r="L19" s="72">
        <v>116000</v>
      </c>
      <c r="M19" s="72"/>
      <c r="N19" s="72"/>
      <c r="O19" s="73"/>
      <c r="P19" s="22">
        <v>2885000</v>
      </c>
      <c r="Q19" s="9">
        <v>3787000</v>
      </c>
      <c r="R19" s="23">
        <v>4148000</v>
      </c>
      <c r="S19" s="33"/>
    </row>
    <row r="20" spans="1:19" ht="89.25">
      <c r="A20" s="32">
        <v>164</v>
      </c>
      <c r="B20" s="11" t="s">
        <v>11</v>
      </c>
      <c r="C20" s="15">
        <v>55</v>
      </c>
      <c r="D20" s="7">
        <v>55</v>
      </c>
      <c r="E20" s="7">
        <f>90+15</f>
        <v>105</v>
      </c>
      <c r="F20" s="7">
        <f>81+15</f>
        <v>96</v>
      </c>
      <c r="G20" s="7"/>
      <c r="H20" s="8">
        <f t="shared" si="1"/>
        <v>160</v>
      </c>
      <c r="I20" s="16">
        <f t="shared" si="2"/>
        <v>151</v>
      </c>
      <c r="J20" s="19">
        <f>693000+45000</f>
        <v>738000</v>
      </c>
      <c r="K20" s="77">
        <f>733000-90000+45000</f>
        <v>688000</v>
      </c>
      <c r="L20" s="72">
        <v>50000</v>
      </c>
      <c r="M20" s="72"/>
      <c r="N20" s="72"/>
      <c r="O20" s="73"/>
      <c r="P20" s="48">
        <v>471000</v>
      </c>
      <c r="Q20" s="49">
        <f>1265000+102000</f>
        <v>1367000</v>
      </c>
      <c r="R20" s="23">
        <f>1265000+102000</f>
        <v>1367000</v>
      </c>
      <c r="S20" s="34" t="s">
        <v>36</v>
      </c>
    </row>
    <row r="21" spans="1:19" ht="12.75">
      <c r="A21" s="32">
        <v>165</v>
      </c>
      <c r="B21" s="11" t="s">
        <v>25</v>
      </c>
      <c r="C21" s="15">
        <v>20</v>
      </c>
      <c r="D21" s="7">
        <v>20</v>
      </c>
      <c r="E21" s="7">
        <v>20</v>
      </c>
      <c r="F21" s="7">
        <v>20</v>
      </c>
      <c r="G21" s="7"/>
      <c r="H21" s="8">
        <f t="shared" si="1"/>
        <v>40</v>
      </c>
      <c r="I21" s="16">
        <f t="shared" si="2"/>
        <v>40</v>
      </c>
      <c r="J21" s="19">
        <v>270000</v>
      </c>
      <c r="K21" s="77">
        <v>270000</v>
      </c>
      <c r="L21" s="72"/>
      <c r="M21" s="72"/>
      <c r="N21" s="72"/>
      <c r="O21" s="73"/>
      <c r="P21" s="22">
        <f>107000+107000+102000</f>
        <v>316000</v>
      </c>
      <c r="Q21" s="9">
        <f>128000+129000+123000</f>
        <v>380000</v>
      </c>
      <c r="R21" s="23">
        <v>380000</v>
      </c>
      <c r="S21" s="33"/>
    </row>
    <row r="22" spans="1:19" ht="12.75">
      <c r="A22" s="32">
        <v>166</v>
      </c>
      <c r="B22" s="11" t="s">
        <v>26</v>
      </c>
      <c r="C22" s="15"/>
      <c r="D22" s="7"/>
      <c r="E22" s="7"/>
      <c r="F22" s="7"/>
      <c r="G22" s="7">
        <v>70</v>
      </c>
      <c r="H22" s="8">
        <f t="shared" si="1"/>
        <v>70</v>
      </c>
      <c r="I22" s="16">
        <f t="shared" si="2"/>
        <v>0</v>
      </c>
      <c r="J22" s="19">
        <v>58000</v>
      </c>
      <c r="K22" s="77">
        <v>58000</v>
      </c>
      <c r="L22" s="72"/>
      <c r="M22" s="72"/>
      <c r="N22" s="72"/>
      <c r="O22" s="73"/>
      <c r="P22" s="22">
        <v>210000</v>
      </c>
      <c r="Q22" s="9">
        <v>210000</v>
      </c>
      <c r="R22" s="23">
        <v>210000</v>
      </c>
      <c r="S22" s="33"/>
    </row>
    <row r="23" spans="1:19" ht="26.25" thickBot="1">
      <c r="A23" s="109" t="s">
        <v>49</v>
      </c>
      <c r="B23" s="11" t="s">
        <v>42</v>
      </c>
      <c r="C23" s="15"/>
      <c r="D23" s="7"/>
      <c r="E23" s="7"/>
      <c r="F23" s="7"/>
      <c r="G23" s="7"/>
      <c r="H23" s="8"/>
      <c r="I23" s="16"/>
      <c r="J23" s="50">
        <v>1000000</v>
      </c>
      <c r="K23" s="78">
        <v>500000</v>
      </c>
      <c r="L23" s="79">
        <v>500000</v>
      </c>
      <c r="M23" s="79"/>
      <c r="N23" s="79"/>
      <c r="O23" s="80"/>
      <c r="P23" s="48">
        <v>500000</v>
      </c>
      <c r="Q23" s="49">
        <v>1000000</v>
      </c>
      <c r="R23" s="51">
        <v>1500000</v>
      </c>
      <c r="S23" s="33"/>
    </row>
    <row r="24" spans="1:19" s="6" customFormat="1" ht="18.75" customHeight="1" thickBot="1">
      <c r="A24" s="85" t="s">
        <v>7</v>
      </c>
      <c r="B24" s="86" t="s">
        <v>7</v>
      </c>
      <c r="C24" s="17">
        <f aca="true" t="shared" si="3" ref="C24:H24">SUM(C15:C23)</f>
        <v>560</v>
      </c>
      <c r="D24" s="10">
        <f t="shared" si="3"/>
        <v>547</v>
      </c>
      <c r="E24" s="10">
        <f t="shared" si="3"/>
        <v>43</v>
      </c>
      <c r="F24" s="10">
        <f t="shared" si="3"/>
        <v>578</v>
      </c>
      <c r="G24" s="10">
        <f t="shared" si="3"/>
        <v>140</v>
      </c>
      <c r="H24" s="10">
        <f t="shared" si="3"/>
        <v>743</v>
      </c>
      <c r="I24" s="18">
        <f>D24+F24</f>
        <v>1125</v>
      </c>
      <c r="J24" s="20">
        <f aca="true" t="shared" si="4" ref="J24:R24">SUM(J15:J23)</f>
        <v>16021000</v>
      </c>
      <c r="K24" s="17">
        <f t="shared" si="4"/>
        <v>10674000</v>
      </c>
      <c r="L24" s="10">
        <f t="shared" si="4"/>
        <v>4266000</v>
      </c>
      <c r="M24" s="10">
        <f t="shared" si="4"/>
        <v>1081000</v>
      </c>
      <c r="N24" s="10">
        <f t="shared" si="4"/>
        <v>0</v>
      </c>
      <c r="O24" s="18">
        <f t="shared" si="4"/>
        <v>0</v>
      </c>
      <c r="P24" s="17">
        <f t="shared" si="4"/>
        <v>5149000</v>
      </c>
      <c r="Q24" s="10">
        <f t="shared" si="4"/>
        <v>9332000</v>
      </c>
      <c r="R24" s="18">
        <f t="shared" si="4"/>
        <v>10545000</v>
      </c>
      <c r="S24" s="21"/>
    </row>
    <row r="25" spans="1:19" s="6" customFormat="1" ht="28.5" customHeight="1" thickBot="1">
      <c r="A25" s="81" t="s">
        <v>35</v>
      </c>
      <c r="B25" s="82"/>
      <c r="C25" s="36">
        <f aca="true" t="shared" si="5" ref="C25:R25">C24+C13</f>
        <v>949</v>
      </c>
      <c r="D25" s="37">
        <f t="shared" si="5"/>
        <v>953</v>
      </c>
      <c r="E25" s="37">
        <f t="shared" si="5"/>
        <v>530</v>
      </c>
      <c r="F25" s="37">
        <f t="shared" si="5"/>
        <v>1325</v>
      </c>
      <c r="G25" s="37">
        <f t="shared" si="5"/>
        <v>104</v>
      </c>
      <c r="H25" s="37">
        <f t="shared" si="5"/>
        <v>1583</v>
      </c>
      <c r="I25" s="38">
        <f t="shared" si="5"/>
        <v>2278</v>
      </c>
      <c r="J25" s="39">
        <f t="shared" si="5"/>
        <v>39345000</v>
      </c>
      <c r="K25" s="36">
        <f>K24+K13</f>
        <v>15554000</v>
      </c>
      <c r="L25" s="37">
        <f>L24+L13</f>
        <v>12815000</v>
      </c>
      <c r="M25" s="37">
        <f>M24+M13</f>
        <v>7754000</v>
      </c>
      <c r="N25" s="37">
        <f>N24+N13</f>
        <v>3124000</v>
      </c>
      <c r="O25" s="38">
        <f>O24+O13</f>
        <v>98000</v>
      </c>
      <c r="P25" s="36">
        <f t="shared" si="5"/>
        <v>5908000</v>
      </c>
      <c r="Q25" s="37">
        <f t="shared" si="5"/>
        <v>11815000</v>
      </c>
      <c r="R25" s="38">
        <f t="shared" si="5"/>
        <v>23001000</v>
      </c>
      <c r="S25" s="40"/>
    </row>
    <row r="26" spans="1:19" s="5" customFormat="1" ht="18.75" customHeight="1">
      <c r="A26" s="83" t="s">
        <v>8</v>
      </c>
      <c r="B26" s="84"/>
      <c r="C26" s="28"/>
      <c r="D26" s="29"/>
      <c r="E26" s="29"/>
      <c r="F26" s="29"/>
      <c r="G26" s="29"/>
      <c r="H26" s="29"/>
      <c r="I26" s="30"/>
      <c r="J26" s="35"/>
      <c r="K26" s="74"/>
      <c r="L26" s="75"/>
      <c r="M26" s="75"/>
      <c r="N26" s="75"/>
      <c r="O26" s="76"/>
      <c r="P26" s="28"/>
      <c r="Q26" s="29"/>
      <c r="R26" s="30"/>
      <c r="S26" s="31"/>
    </row>
    <row r="27" spans="1:19" ht="206.25" customHeight="1">
      <c r="A27" s="32">
        <v>160</v>
      </c>
      <c r="B27" s="11" t="s">
        <v>12</v>
      </c>
      <c r="C27" s="15">
        <f>5-4+5+17+20</f>
        <v>43</v>
      </c>
      <c r="D27" s="7">
        <f>5+5+17+20</f>
        <v>47</v>
      </c>
      <c r="E27" s="7">
        <f>10-15+20-25+12-25+8+20-25+20-14</f>
        <v>-14</v>
      </c>
      <c r="F27" s="7">
        <f>10+20+6+8+20+20</f>
        <v>84</v>
      </c>
      <c r="G27" s="7">
        <v>50</v>
      </c>
      <c r="H27" s="8">
        <f>C27+E27+G27</f>
        <v>79</v>
      </c>
      <c r="I27" s="16">
        <f>D27+F27</f>
        <v>131</v>
      </c>
      <c r="J27" s="19">
        <v>3562000</v>
      </c>
      <c r="K27" s="77">
        <f>428000+100000+154000+188000+410000+1238000+400000</f>
        <v>2918000</v>
      </c>
      <c r="L27" s="72">
        <f>644000</f>
        <v>644000</v>
      </c>
      <c r="M27" s="72"/>
      <c r="N27" s="72"/>
      <c r="O27" s="73"/>
      <c r="P27" s="22">
        <v>261000</v>
      </c>
      <c r="Q27" s="9">
        <v>728000</v>
      </c>
      <c r="R27" s="23">
        <v>728000</v>
      </c>
      <c r="S27" s="56" t="s">
        <v>44</v>
      </c>
    </row>
    <row r="28" spans="1:19" ht="51">
      <c r="A28" s="32">
        <v>162</v>
      </c>
      <c r="B28" s="11" t="s">
        <v>40</v>
      </c>
      <c r="C28" s="15">
        <f>20+20+25</f>
        <v>65</v>
      </c>
      <c r="D28" s="7">
        <v>65</v>
      </c>
      <c r="E28" s="7">
        <f>20-25+40+10</f>
        <v>45</v>
      </c>
      <c r="F28" s="7">
        <f>20+40+10</f>
        <v>70</v>
      </c>
      <c r="G28" s="7"/>
      <c r="H28" s="8">
        <f>C28+E28+G28</f>
        <v>110</v>
      </c>
      <c r="I28" s="16">
        <f>D28+F28</f>
        <v>135</v>
      </c>
      <c r="J28" s="19">
        <v>3567000</v>
      </c>
      <c r="K28" s="77">
        <f>800000+0+1275000</f>
        <v>2075000</v>
      </c>
      <c r="L28" s="72">
        <f>537000+955000+0</f>
        <v>1492000</v>
      </c>
      <c r="M28" s="72"/>
      <c r="N28" s="72"/>
      <c r="O28" s="73"/>
      <c r="P28" s="48">
        <v>0</v>
      </c>
      <c r="Q28" s="49">
        <v>360000</v>
      </c>
      <c r="R28" s="23">
        <v>1082000</v>
      </c>
      <c r="S28" s="56" t="s">
        <v>45</v>
      </c>
    </row>
    <row r="29" spans="1:19" ht="13.5" thickBot="1">
      <c r="A29" s="32">
        <v>139</v>
      </c>
      <c r="B29" s="41" t="s">
        <v>9</v>
      </c>
      <c r="C29" s="15">
        <v>144</v>
      </c>
      <c r="D29" s="7">
        <v>144</v>
      </c>
      <c r="E29" s="7">
        <v>30</v>
      </c>
      <c r="F29" s="7">
        <v>30</v>
      </c>
      <c r="G29" s="7"/>
      <c r="H29" s="8">
        <f>C29+E29+G29</f>
        <v>174</v>
      </c>
      <c r="I29" s="16">
        <f>D29+F29</f>
        <v>174</v>
      </c>
      <c r="J29" s="19">
        <v>0</v>
      </c>
      <c r="K29" s="77"/>
      <c r="L29" s="72"/>
      <c r="M29" s="72"/>
      <c r="N29" s="72"/>
      <c r="O29" s="73"/>
      <c r="P29" s="48">
        <v>2469000</v>
      </c>
      <c r="Q29" s="49">
        <v>2812000</v>
      </c>
      <c r="R29" s="23">
        <v>3108000</v>
      </c>
      <c r="S29" s="33" t="s">
        <v>13</v>
      </c>
    </row>
    <row r="30" spans="1:19" s="6" customFormat="1" ht="18.75" customHeight="1" thickBot="1">
      <c r="A30" s="85" t="s">
        <v>10</v>
      </c>
      <c r="B30" s="86" t="s">
        <v>10</v>
      </c>
      <c r="C30" s="17">
        <f aca="true" t="shared" si="6" ref="C30:H30">SUM(C27:C29)</f>
        <v>252</v>
      </c>
      <c r="D30" s="10">
        <f t="shared" si="6"/>
        <v>256</v>
      </c>
      <c r="E30" s="10">
        <f t="shared" si="6"/>
        <v>61</v>
      </c>
      <c r="F30" s="10">
        <f t="shared" si="6"/>
        <v>184</v>
      </c>
      <c r="G30" s="10">
        <f t="shared" si="6"/>
        <v>50</v>
      </c>
      <c r="H30" s="10">
        <f t="shared" si="6"/>
        <v>363</v>
      </c>
      <c r="I30" s="18">
        <f>D30+F30</f>
        <v>440</v>
      </c>
      <c r="J30" s="20">
        <f aca="true" t="shared" si="7" ref="J30:R30">SUM(J27:J29)</f>
        <v>7129000</v>
      </c>
      <c r="K30" s="17">
        <f t="shared" si="7"/>
        <v>4993000</v>
      </c>
      <c r="L30" s="10">
        <f t="shared" si="7"/>
        <v>2136000</v>
      </c>
      <c r="M30" s="10">
        <f t="shared" si="7"/>
        <v>0</v>
      </c>
      <c r="N30" s="10">
        <f t="shared" si="7"/>
        <v>0</v>
      </c>
      <c r="O30" s="18">
        <f t="shared" si="7"/>
        <v>0</v>
      </c>
      <c r="P30" s="17">
        <f t="shared" si="7"/>
        <v>2730000</v>
      </c>
      <c r="Q30" s="10">
        <f t="shared" si="7"/>
        <v>3900000</v>
      </c>
      <c r="R30" s="18">
        <f t="shared" si="7"/>
        <v>4918000</v>
      </c>
      <c r="S30" s="21"/>
    </row>
    <row r="31" spans="1:19" s="6" customFormat="1" ht="28.5" customHeight="1" thickBot="1">
      <c r="A31" s="81" t="s">
        <v>34</v>
      </c>
      <c r="B31" s="82"/>
      <c r="C31" s="36">
        <f aca="true" t="shared" si="8" ref="C31:R31">C25+C30</f>
        <v>1201</v>
      </c>
      <c r="D31" s="37">
        <f t="shared" si="8"/>
        <v>1209</v>
      </c>
      <c r="E31" s="37">
        <f t="shared" si="8"/>
        <v>591</v>
      </c>
      <c r="F31" s="37">
        <f t="shared" si="8"/>
        <v>1509</v>
      </c>
      <c r="G31" s="37">
        <f t="shared" si="8"/>
        <v>154</v>
      </c>
      <c r="H31" s="37">
        <f t="shared" si="8"/>
        <v>1946</v>
      </c>
      <c r="I31" s="38">
        <f t="shared" si="8"/>
        <v>2718</v>
      </c>
      <c r="J31" s="39">
        <f t="shared" si="8"/>
        <v>46474000</v>
      </c>
      <c r="K31" s="36">
        <f>K25+K30</f>
        <v>20547000</v>
      </c>
      <c r="L31" s="37">
        <f>L25+L30</f>
        <v>14951000</v>
      </c>
      <c r="M31" s="37">
        <f>M25+M30</f>
        <v>7754000</v>
      </c>
      <c r="N31" s="37">
        <f>N25+N30</f>
        <v>3124000</v>
      </c>
      <c r="O31" s="38">
        <f>O25+O30</f>
        <v>98000</v>
      </c>
      <c r="P31" s="36">
        <f t="shared" si="8"/>
        <v>8638000</v>
      </c>
      <c r="Q31" s="37">
        <f t="shared" si="8"/>
        <v>15715000</v>
      </c>
      <c r="R31" s="38">
        <f t="shared" si="8"/>
        <v>27919000</v>
      </c>
      <c r="S31" s="40"/>
    </row>
    <row r="32" spans="10:18" ht="12.75">
      <c r="J32" s="4"/>
      <c r="K32" s="58"/>
      <c r="L32" s="58"/>
      <c r="M32" s="58"/>
      <c r="N32" s="58"/>
      <c r="O32" s="58"/>
      <c r="P32" s="4"/>
      <c r="Q32" s="4"/>
      <c r="R32" s="4"/>
    </row>
    <row r="33" spans="10:18" ht="12.75">
      <c r="J33" s="4"/>
      <c r="K33" s="58"/>
      <c r="L33" s="58"/>
      <c r="M33" s="58"/>
      <c r="N33" s="58"/>
      <c r="O33" s="58"/>
      <c r="P33" s="4"/>
      <c r="Q33" s="4"/>
      <c r="R33" s="4"/>
    </row>
    <row r="34" spans="10:18" ht="12.75">
      <c r="J34" s="4"/>
      <c r="K34" s="58"/>
      <c r="L34" s="58"/>
      <c r="M34" s="58"/>
      <c r="N34" s="58"/>
      <c r="O34" s="58"/>
      <c r="P34" s="4"/>
      <c r="Q34" s="4"/>
      <c r="R34" s="4"/>
    </row>
    <row r="35" spans="10:18" ht="12.75">
      <c r="J35" s="4"/>
      <c r="K35" s="58"/>
      <c r="L35" s="58"/>
      <c r="M35" s="58"/>
      <c r="N35" s="58"/>
      <c r="O35" s="58"/>
      <c r="P35" s="4"/>
      <c r="Q35" s="4"/>
      <c r="R35" s="4"/>
    </row>
    <row r="36" spans="10:18" ht="12.75">
      <c r="J36" s="4"/>
      <c r="K36" s="58"/>
      <c r="L36" s="58"/>
      <c r="M36" s="58"/>
      <c r="N36" s="58"/>
      <c r="O36" s="58"/>
      <c r="P36" s="4"/>
      <c r="Q36" s="4"/>
      <c r="R36" s="4"/>
    </row>
  </sheetData>
  <mergeCells count="17">
    <mergeCell ref="P4:R4"/>
    <mergeCell ref="S4:S6"/>
    <mergeCell ref="R5:R6"/>
    <mergeCell ref="A13:B13"/>
    <mergeCell ref="A14:B14"/>
    <mergeCell ref="A24:B24"/>
    <mergeCell ref="J4:J6"/>
    <mergeCell ref="C5:D5"/>
    <mergeCell ref="E5:F5"/>
    <mergeCell ref="C4:I4"/>
    <mergeCell ref="H5:I5"/>
    <mergeCell ref="A4:A6"/>
    <mergeCell ref="B4:B6"/>
    <mergeCell ref="A25:B25"/>
    <mergeCell ref="A26:B26"/>
    <mergeCell ref="A30:B30"/>
    <mergeCell ref="A31:B31"/>
  </mergeCells>
  <printOptions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6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U202014</dc:creator>
  <cp:keywords/>
  <dc:description/>
  <cp:lastModifiedBy>U202014</cp:lastModifiedBy>
  <cp:lastPrinted>2009-12-01T13:39:19Z</cp:lastPrinted>
  <dcterms:created xsi:type="dcterms:W3CDTF">2009-11-16T09:54:33Z</dcterms:created>
  <dcterms:modified xsi:type="dcterms:W3CDTF">2009-12-02T09:02:38Z</dcterms:modified>
  <cp:category/>
  <cp:version/>
  <cp:contentType/>
  <cp:contentStatus/>
</cp:coreProperties>
</file>