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890" activeTab="1"/>
  </bookViews>
  <sheets>
    <sheet name="Kurzfassung" sheetId="1" r:id="rId1"/>
    <sheet name="Erfüllungsgrad" sheetId="2" r:id="rId2"/>
  </sheets>
  <definedNames>
    <definedName name="_xlnm.Print_Area" localSheetId="1">'Erfüllungsgrad'!$A$1:$H$319</definedName>
    <definedName name="_xlnm.Print_Area" localSheetId="0">'Kurzfassung'!$A$1:$F$60</definedName>
    <definedName name="_xlnm.Print_Titles" localSheetId="1">'Erfüllungsgrad'!$3:$3</definedName>
    <definedName name="_xlnm.Print_Titles" localSheetId="0">'Kurzfassung'!$4:$5</definedName>
  </definedNames>
  <calcPr fullCalcOnLoad="1"/>
</workbook>
</file>

<file path=xl/comments2.xml><?xml version="1.0" encoding="utf-8"?>
<comments xmlns="http://schemas.openxmlformats.org/spreadsheetml/2006/main">
  <authors>
    <author>u101007</author>
  </authors>
  <commentList>
    <comment ref="A201" authorId="0">
      <text>
        <r>
          <rPr>
            <b/>
            <sz val="8"/>
            <rFont val="Tahoma"/>
            <family val="0"/>
          </rPr>
          <t>u101007:</t>
        </r>
        <r>
          <rPr>
            <sz val="8"/>
            <rFont val="Tahoma"/>
            <family val="0"/>
          </rPr>
          <t xml:space="preserve">
Einschränkungen der Familiencard 1.480TEUR; Streichung der Zuschüsse für die Kurzzeitpflege, Behindertensport, Palliative Care, Personen mit besonderen sozialen Schwierigkeiten 377 TEUR</t>
        </r>
      </text>
    </comment>
  </commentList>
</comments>
</file>

<file path=xl/sharedStrings.xml><?xml version="1.0" encoding="utf-8"?>
<sst xmlns="http://schemas.openxmlformats.org/spreadsheetml/2006/main" count="309" uniqueCount="169">
  <si>
    <t>Amt / Vorschläge (Angaben jeweils in TEUR)</t>
  </si>
  <si>
    <t>Sach-
ausgab.</t>
  </si>
  <si>
    <t>Zu-
schüsse</t>
  </si>
  <si>
    <t>Einnahm.</t>
  </si>
  <si>
    <t>HH 2010</t>
  </si>
  <si>
    <t>HH 2011</t>
  </si>
  <si>
    <t>HH 2012 ff</t>
  </si>
  <si>
    <t>Bürgermeisteramt</t>
  </si>
  <si>
    <t>Summe Bürgermeisteramt</t>
  </si>
  <si>
    <t>Quote Bürgermeisteramt</t>
  </si>
  <si>
    <t>Erreichung</t>
  </si>
  <si>
    <t>Haupt- und Personalamt</t>
  </si>
  <si>
    <t>Summe Haupt- und Personalamt</t>
  </si>
  <si>
    <t>Quote Haupt- und Personalamt</t>
  </si>
  <si>
    <t>Summe Bezirksämter</t>
  </si>
  <si>
    <t xml:space="preserve">Referatsabteilung Krankenhausbereich </t>
  </si>
  <si>
    <t xml:space="preserve">Summe Referatsabteilung Krankenhausbereich </t>
  </si>
  <si>
    <t xml:space="preserve">Quote Referatsabteilung Krankenhausbereich </t>
  </si>
  <si>
    <t>Berechnungsgrundlage Konsolidierungsquote AK</t>
  </si>
  <si>
    <t>Summe Vorschläge Referat AK</t>
  </si>
  <si>
    <t>Quote Referat AK</t>
  </si>
  <si>
    <t>fehlender Einsparbetrag</t>
  </si>
  <si>
    <t>Bereich OBM</t>
  </si>
  <si>
    <t>Referat AK</t>
  </si>
  <si>
    <t>Wirtschaftsförderung (OB/82)</t>
  </si>
  <si>
    <t>Stabsabteilung Kommunikation</t>
  </si>
  <si>
    <t>Rechnungsprüfungsamt</t>
  </si>
  <si>
    <t>Berechnungsgrundlage Konsolidierungsquote OBM</t>
  </si>
  <si>
    <t>Summe Wirtschaftsförderung</t>
  </si>
  <si>
    <t>Quote Wirtschaftsförderung</t>
  </si>
  <si>
    <t>Summe Stabsabteilung Kommunikation</t>
  </si>
  <si>
    <t>Quote Stabsabteilung Kommunikation</t>
  </si>
  <si>
    <t>Summe Rechnungsprüfungsamt</t>
  </si>
  <si>
    <t>Quote Rechnungsprüfungsamt</t>
  </si>
  <si>
    <t>Summe Vorschläge OBM</t>
  </si>
  <si>
    <t>Quote OBM</t>
  </si>
  <si>
    <t>Referat WFB</t>
  </si>
  <si>
    <t>Arbeitsförderung</t>
  </si>
  <si>
    <t>Stadtkämmerei</t>
  </si>
  <si>
    <t>Amt für Liegenschaften und Wohnen</t>
  </si>
  <si>
    <t>Berechnungsgrundlage Konsolidierungsquote WFB</t>
  </si>
  <si>
    <t>Summe Vorschläge WFB</t>
  </si>
  <si>
    <t>Quote WFB</t>
  </si>
  <si>
    <t>Summe Arbeitsförderung</t>
  </si>
  <si>
    <t>Quote Arbeitsförderung</t>
  </si>
  <si>
    <t>Summe Stadtkämmerei</t>
  </si>
  <si>
    <t>Quote Stadtkämmerei</t>
  </si>
  <si>
    <t>Summe Amt für Liegenschaften und Wohnen</t>
  </si>
  <si>
    <t>Quote Amt für Liegenschaften und Wohnen</t>
  </si>
  <si>
    <t>Referat RSO</t>
  </si>
  <si>
    <t>Berechnungsgrundlage Konsolidierungsquote RSO</t>
  </si>
  <si>
    <t>Summe Vorschläge Referat RSO</t>
  </si>
  <si>
    <t>Quote Referat RSO</t>
  </si>
  <si>
    <t>Statistisches Amt</t>
  </si>
  <si>
    <t>Rechtsamt</t>
  </si>
  <si>
    <t>Amt für öffentliche Ordnung</t>
  </si>
  <si>
    <t>Standesamt</t>
  </si>
  <si>
    <t>Branddirektion</t>
  </si>
  <si>
    <t>Summe Statistisches Amt</t>
  </si>
  <si>
    <t>Quote Statistisches Amt</t>
  </si>
  <si>
    <t>Summe Rechtsamt</t>
  </si>
  <si>
    <t>Quote Rechtsamt</t>
  </si>
  <si>
    <t>Summe Amt für öffentliche Ordnung</t>
  </si>
  <si>
    <t>Quote Amt für öffentliche Ordnung</t>
  </si>
  <si>
    <t>Summe Standesamt</t>
  </si>
  <si>
    <t>Quote Standesamt</t>
  </si>
  <si>
    <t>Summe Branddirektion</t>
  </si>
  <si>
    <t>Quote Branddirektion</t>
  </si>
  <si>
    <t>Referat KBS</t>
  </si>
  <si>
    <t>Schulverwaltungsamt</t>
  </si>
  <si>
    <t>Kulturamt</t>
  </si>
  <si>
    <t>Sportamt</t>
  </si>
  <si>
    <t>Berechnungsgrundlage Konsolidierungsquote KBS</t>
  </si>
  <si>
    <t>Summe Vorschläge KBS</t>
  </si>
  <si>
    <t>Quote KBS</t>
  </si>
  <si>
    <t>Summe Schulverwaltungsamt</t>
  </si>
  <si>
    <t>Quote Schulverwaltungsamt</t>
  </si>
  <si>
    <t>Summe Kulturamt</t>
  </si>
  <si>
    <t>Quote Kulturamt</t>
  </si>
  <si>
    <t>Summe Sportamt</t>
  </si>
  <si>
    <t>Quote Sportamt</t>
  </si>
  <si>
    <t>Referat SJG</t>
  </si>
  <si>
    <t>Berechnungsgrundlage Konsolidierungsquote SJG</t>
  </si>
  <si>
    <t>Summe Vorschläge SJG</t>
  </si>
  <si>
    <t>Quote SJG</t>
  </si>
  <si>
    <t>Sozialamt</t>
  </si>
  <si>
    <t>Jugendamt</t>
  </si>
  <si>
    <t>Gesundheitsamt</t>
  </si>
  <si>
    <t>Summe Sozialamt</t>
  </si>
  <si>
    <t>Quote Sozialamt</t>
  </si>
  <si>
    <t>Quote Jugendamt</t>
  </si>
  <si>
    <t>Quote Gesundheitsamt</t>
  </si>
  <si>
    <t>Referat StU</t>
  </si>
  <si>
    <t>Berechnungsgrundlage Konsolidierungsquote StU</t>
  </si>
  <si>
    <t>Summe Vorschläge StU</t>
  </si>
  <si>
    <t>Quote StU</t>
  </si>
  <si>
    <t>Amt für Umweltschutz</t>
  </si>
  <si>
    <t>Amt für Stadtplanung und Stadterneuerung</t>
  </si>
  <si>
    <t>Baurechtsamt</t>
  </si>
  <si>
    <t>Summe Amt für Umweltschutz</t>
  </si>
  <si>
    <t>Quote Amt für Umweltschutz</t>
  </si>
  <si>
    <t>Summe Amt für Stadtplanung und Stadterneuerung</t>
  </si>
  <si>
    <t>Quote Amt für Stadtplanung und Stadterneuerung</t>
  </si>
  <si>
    <t>Summe Baurechtsamt</t>
  </si>
  <si>
    <t>Quote Baurechtsamt</t>
  </si>
  <si>
    <t>Referat T</t>
  </si>
  <si>
    <t>Berechnungsgrundlage Konsolidierungsquote T</t>
  </si>
  <si>
    <t>Summe Vorschläge Referat T</t>
  </si>
  <si>
    <t>Quote Referat T</t>
  </si>
  <si>
    <t>Stadtmessungsamt</t>
  </si>
  <si>
    <t>Hochbauamt</t>
  </si>
  <si>
    <t>Tiefbauamt</t>
  </si>
  <si>
    <t>Summe Stadtmessungsamt</t>
  </si>
  <si>
    <t>Quote Stadtmessungsamt</t>
  </si>
  <si>
    <t>Summe Hochbauamt</t>
  </si>
  <si>
    <t>Quote Hochbauamt</t>
  </si>
  <si>
    <t>Summe Tiefbauamt</t>
  </si>
  <si>
    <t>Garten-, Friedhofs- und Forstamt</t>
  </si>
  <si>
    <t>Summe Garten-, Friedhofs- und Forstamt</t>
  </si>
  <si>
    <t>Quote Garten-, Friedhofs- und Forstamt</t>
  </si>
  <si>
    <t>Quote Tiefbauamt/SES</t>
  </si>
  <si>
    <t>Bereinigung</t>
  </si>
  <si>
    <t>Erreichung *</t>
  </si>
  <si>
    <t>Eigenbetrieb BBS (Stadtbad Untertürkheim)</t>
  </si>
  <si>
    <t>Summe Eigenbetrieb BBS</t>
  </si>
  <si>
    <t>Quote Eigenbetrieb BBS</t>
  </si>
  <si>
    <t>Durchschnitt Ämter</t>
  </si>
  <si>
    <t>nachrichtlich:</t>
  </si>
  <si>
    <t>Einbeziehung ämterübergreifende Maßnahmen, Anhebung Verwaltungsgebühren um 35.000 EUR</t>
  </si>
  <si>
    <t>Einbeziehung ämterübergreifende Maßnahmen, Sondernutzungsgebühren, Parkgebühren, Bogenanschlag</t>
  </si>
  <si>
    <t>Einbeziehung ämterübergreifende Maßnahmen, Anhebung Bestattungsgebühren</t>
  </si>
  <si>
    <t>Einbeziehung ämterübergreifende Maßnahmen, Anhebung Verwaltungsgebühren</t>
  </si>
  <si>
    <t xml:space="preserve">Einbeziehung ämterübergreifende Maßnahmen, Anhebung Gebühren </t>
  </si>
  <si>
    <t>Kurzübersicht Erfüllungsgrade bei der Umsetzung des HSK</t>
  </si>
  <si>
    <t>Personal-
ausgab.</t>
  </si>
  <si>
    <t>Einbeziehung ämterübergreifende Maßnahmen, Krippenzuschlag Kleinkindbetreuung</t>
  </si>
  <si>
    <t xml:space="preserve">Einbeziehung ämterübergreifende Maßnahmen,  Entlastung bei freien Trägern </t>
  </si>
  <si>
    <t xml:space="preserve">Einbeziehung ämterübergreifende Maßnahmen, Ersatzansprüche forcieren 2 % aus 2.060.500 EUR </t>
  </si>
  <si>
    <t>Einbeziehung ämterübergreifende Maßnahmen, Ersatzansprüche forcieren 2 % aus 18.231.000 EUR</t>
  </si>
  <si>
    <t>Einbeziehung ämterübergreifende Maßnahmen, Anhebung der Verwaltungsgebühren</t>
  </si>
  <si>
    <t>Einbeziehung amterübergreifende Maßnahmen, Anhebung Verwaltungsgebühren</t>
  </si>
  <si>
    <t>Einbeziehung amterübergreifende Maßnahmen, vermehrte Geschwindigkeitskontrollen</t>
  </si>
  <si>
    <t>Einbeziehung ämterübergreifende Maßnahmen, Gebührenerhöhung 7,5 %</t>
  </si>
  <si>
    <t>Einbeziehung ämterübergreifende Maßnahmen, Anhebung Gebühren</t>
  </si>
  <si>
    <t>Vergleich der Erfüllungsgrade bei der Umsetzung des HSK unter Einbeziehung der ämterübergreifenden Maßnahmen</t>
  </si>
  <si>
    <t>Einbeziehung ämterübergreifende Maßnahme, Anteil Stellenbesetzungssperre</t>
  </si>
  <si>
    <t>Bezirksämter</t>
  </si>
  <si>
    <t>Quote Bezirksämter</t>
  </si>
  <si>
    <t>Berechnungsgrundlage Konsolidierungsquote BMA</t>
  </si>
  <si>
    <t>Quote BMA</t>
  </si>
  <si>
    <t>Summe Vorschläge BMA</t>
  </si>
  <si>
    <t>Bürgermeisteramt *</t>
  </si>
  <si>
    <t>Durchschnitt Referate **</t>
  </si>
  <si>
    <t>*)  Das Bürgermeisteramt wurde separat dargestellt, da kein Einfluss hinsichtlich Steuerung durch</t>
  </si>
  <si>
    <t xml:space="preserve">    Referat AK gegeben ist</t>
  </si>
  <si>
    <t>**) Ohne OBM und BMA</t>
  </si>
  <si>
    <t>SES</t>
  </si>
  <si>
    <t>AWS</t>
  </si>
  <si>
    <t>BBS</t>
  </si>
  <si>
    <t>ELW</t>
  </si>
  <si>
    <t>Eigenbetrieb</t>
  </si>
  <si>
    <t>*) Bei Sachkosten: Erreichung = Quote aus Sachkosten zu Einsparvorschläge Sachkosten zzgl. Einnahmeerhöhungen</t>
  </si>
  <si>
    <t>***)Der Erfüllungsgrad bei der Umsetzung der HSK für das Jugendamt und das Gesundheitsamt kann vorläufig noch nicht angegeben werden, da die unterbreiteten Maßnahmenvorschläge nicht aufgegriffen wurden. Die Verwaltung erwartet, dass im Rahmen weiterer Untersuchungen sachgerechte Vorschläge mindestens in Höhe der nicht aufgegriffenen Maßnahmenvorschläge noch erarbeitet werden können</t>
  </si>
  <si>
    <t xml:space="preserve"> **)Der Erfüllungsgrad bei der Umsetzung der HSK für das Jugendamt und das Gesundheitsamt kann vorläufig noch nicht angegeben werden, da die unterbreiteten Maßnahmenvorschläge nicht aufgegriffen wurden. Die Verwaltung erwartet, dass im Rahmen weiterer Untersuchungen sachgerechte Vorschläge mindestens in Höhe der nicht aufgegriffenen Maßnahmenvorschläge noch erarbeitet werden können</t>
  </si>
  <si>
    <r>
      <t xml:space="preserve">Jugendamt </t>
    </r>
    <r>
      <rPr>
        <sz val="8"/>
        <color indexed="10"/>
        <rFont val="Arial"/>
        <family val="2"/>
      </rPr>
      <t>***</t>
    </r>
  </si>
  <si>
    <r>
      <t xml:space="preserve">Gesundheitsamt </t>
    </r>
    <r>
      <rPr>
        <sz val="8"/>
        <color indexed="10"/>
        <rFont val="Arial"/>
        <family val="2"/>
      </rPr>
      <t>***</t>
    </r>
  </si>
  <si>
    <r>
      <t>Summe Jugendamt</t>
    </r>
    <r>
      <rPr>
        <b/>
        <sz val="8"/>
        <rFont val="Arial"/>
        <family val="2"/>
      </rPr>
      <t xml:space="preserve"> **</t>
    </r>
  </si>
  <si>
    <r>
      <t xml:space="preserve">Summe Gesundheitsamt </t>
    </r>
    <r>
      <rPr>
        <b/>
        <sz val="8"/>
        <rFont val="Arial"/>
        <family val="2"/>
      </rPr>
      <t>**</t>
    </r>
  </si>
  <si>
    <t xml:space="preserve">VMS / Märkte Stuttgart GmbH &amp; Co.KG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</si>
</sst>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_ ;[Red]\-#,##0.00\ "/>
    <numFmt numFmtId="167" formatCode="#,##0_ ;[Red]\-#,##0\ "/>
    <numFmt numFmtId="168" formatCode="0.0000"/>
    <numFmt numFmtId="169" formatCode="0.000"/>
    <numFmt numFmtId="170" formatCode="_-* #,##0.0\ _€_-;\-* #,##0.0\ _€_-;_-* &quot;-&quot;??\ _€_-;_-@_-"/>
    <numFmt numFmtId="171" formatCode="_-* #,##0\ _€_-;\-* #,##0\ _€_-;_-* &quot;-&quot;??\ _€_-;_-@_-"/>
    <numFmt numFmtId="172" formatCode="#,##0.0"/>
  </numFmts>
  <fonts count="15">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sz val="8"/>
      <name val="Arial"/>
      <family val="2"/>
    </font>
    <font>
      <sz val="8"/>
      <color indexed="10"/>
      <name val="Arial"/>
      <family val="2"/>
    </font>
    <font>
      <b/>
      <sz val="10"/>
      <name val="Arial"/>
      <family val="2"/>
    </font>
    <font>
      <b/>
      <sz val="8"/>
      <color indexed="10"/>
      <name val="Arial"/>
      <family val="2"/>
    </font>
    <font>
      <sz val="10"/>
      <color indexed="10"/>
      <name val="Arial"/>
      <family val="2"/>
    </font>
    <font>
      <b/>
      <sz val="14"/>
      <name val="Arial"/>
      <family val="2"/>
    </font>
    <font>
      <sz val="12"/>
      <name val="Arial"/>
      <family val="2"/>
    </font>
    <font>
      <b/>
      <u val="single"/>
      <sz val="8"/>
      <name val="Arial"/>
      <family val="2"/>
    </font>
    <font>
      <sz val="8"/>
      <name val="Tahoma"/>
      <family val="0"/>
    </font>
    <font>
      <b/>
      <sz val="8"/>
      <name val="Tahoma"/>
      <family val="0"/>
    </font>
  </fonts>
  <fills count="2">
    <fill>
      <patternFill/>
    </fill>
    <fill>
      <patternFill patternType="gray125"/>
    </fill>
  </fills>
  <borders count="45">
    <border>
      <left/>
      <right/>
      <top/>
      <bottom/>
      <diagonal/>
    </border>
    <border>
      <left style="thin"/>
      <right style="thin"/>
      <top>
        <color indexed="63"/>
      </top>
      <bottom>
        <color indexed="63"/>
      </bottom>
    </border>
    <border>
      <left style="thin"/>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medium"/>
      <bottom>
        <color indexed="63"/>
      </bottom>
    </border>
    <border>
      <left>
        <color indexed="63"/>
      </left>
      <right style="medium"/>
      <top style="medium"/>
      <bottom style="thin"/>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5">
    <xf numFmtId="0" fontId="0" fillId="0" borderId="0" xfId="0" applyAlignment="1">
      <alignment/>
    </xf>
    <xf numFmtId="0" fontId="4" fillId="0" borderId="0" xfId="0" applyFont="1" applyAlignment="1">
      <alignment/>
    </xf>
    <xf numFmtId="3" fontId="3" fillId="0" borderId="1" xfId="0" applyNumberFormat="1" applyFont="1" applyBorder="1" applyAlignment="1">
      <alignment vertical="top"/>
    </xf>
    <xf numFmtId="3" fontId="3" fillId="0" borderId="2" xfId="0" applyNumberFormat="1" applyFont="1" applyBorder="1" applyAlignment="1">
      <alignment vertical="top"/>
    </xf>
    <xf numFmtId="3" fontId="3" fillId="0" borderId="2" xfId="0" applyNumberFormat="1" applyFont="1" applyBorder="1" applyAlignment="1">
      <alignment vertical="top"/>
    </xf>
    <xf numFmtId="3" fontId="3" fillId="0" borderId="2" xfId="0" applyNumberFormat="1" applyFont="1" applyFill="1" applyBorder="1" applyAlignment="1">
      <alignment vertical="top"/>
    </xf>
    <xf numFmtId="3" fontId="6" fillId="0" borderId="2" xfId="0" applyNumberFormat="1" applyFont="1" applyBorder="1" applyAlignment="1">
      <alignment vertical="top"/>
    </xf>
    <xf numFmtId="3" fontId="3" fillId="0" borderId="2" xfId="0" applyNumberFormat="1" applyFont="1" applyFill="1" applyBorder="1" applyAlignment="1">
      <alignment vertical="top"/>
    </xf>
    <xf numFmtId="10" fontId="3" fillId="0" borderId="2" xfId="0" applyNumberFormat="1" applyFont="1" applyBorder="1" applyAlignment="1">
      <alignment/>
    </xf>
    <xf numFmtId="0" fontId="9" fillId="0" borderId="0" xfId="0" applyFont="1" applyAlignment="1">
      <alignment/>
    </xf>
    <xf numFmtId="3" fontId="7" fillId="0" borderId="3" xfId="0" applyNumberFormat="1" applyFont="1" applyBorder="1" applyAlignment="1">
      <alignment horizontal="left" vertical="center" wrapText="1"/>
    </xf>
    <xf numFmtId="3" fontId="7" fillId="0" borderId="4"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3" fillId="0" borderId="6" xfId="0" applyNumberFormat="1" applyFont="1" applyBorder="1" applyAlignment="1">
      <alignment horizontal="center" vertical="top" wrapText="1"/>
    </xf>
    <xf numFmtId="3" fontId="3" fillId="0" borderId="7" xfId="0" applyNumberFormat="1" applyFont="1" applyBorder="1" applyAlignment="1">
      <alignment horizontal="center" vertical="top" wrapText="1"/>
    </xf>
    <xf numFmtId="3" fontId="3" fillId="0" borderId="8" xfId="0" applyNumberFormat="1" applyFont="1" applyBorder="1" applyAlignment="1">
      <alignment vertical="top" wrapText="1"/>
    </xf>
    <xf numFmtId="3" fontId="3" fillId="0" borderId="9" xfId="0" applyNumberFormat="1" applyFont="1" applyBorder="1" applyAlignment="1">
      <alignment vertical="top"/>
    </xf>
    <xf numFmtId="3" fontId="3" fillId="0" borderId="10" xfId="0" applyNumberFormat="1" applyFont="1" applyBorder="1" applyAlignment="1">
      <alignment vertical="top"/>
    </xf>
    <xf numFmtId="3" fontId="3" fillId="0" borderId="11" xfId="0" applyNumberFormat="1" applyFont="1" applyBorder="1" applyAlignment="1">
      <alignment vertical="top" wrapText="1"/>
    </xf>
    <xf numFmtId="3" fontId="3" fillId="0" borderId="10" xfId="0" applyNumberFormat="1" applyFont="1" applyBorder="1" applyAlignment="1">
      <alignment vertical="top"/>
    </xf>
    <xf numFmtId="3" fontId="5" fillId="0" borderId="12" xfId="0" applyNumberFormat="1" applyFont="1" applyBorder="1" applyAlignment="1">
      <alignment vertical="top" wrapText="1"/>
    </xf>
    <xf numFmtId="3" fontId="5" fillId="0" borderId="13" xfId="0" applyNumberFormat="1" applyFont="1" applyBorder="1" applyAlignment="1">
      <alignment vertical="top"/>
    </xf>
    <xf numFmtId="10" fontId="5" fillId="0" borderId="13" xfId="19" applyNumberFormat="1" applyFont="1" applyBorder="1" applyAlignment="1">
      <alignment vertical="top"/>
    </xf>
    <xf numFmtId="10" fontId="5" fillId="0" borderId="14" xfId="19" applyNumberFormat="1" applyFont="1" applyBorder="1" applyAlignment="1">
      <alignment vertical="top"/>
    </xf>
    <xf numFmtId="3" fontId="3" fillId="0" borderId="15" xfId="0" applyNumberFormat="1" applyFont="1" applyBorder="1" applyAlignment="1">
      <alignment vertical="top" wrapText="1"/>
    </xf>
    <xf numFmtId="3" fontId="3" fillId="0" borderId="6" xfId="0" applyNumberFormat="1" applyFont="1" applyBorder="1" applyAlignment="1">
      <alignment vertical="top"/>
    </xf>
    <xf numFmtId="3" fontId="3" fillId="0" borderId="7" xfId="0" applyNumberFormat="1" applyFont="1" applyBorder="1" applyAlignment="1">
      <alignment vertical="top"/>
    </xf>
    <xf numFmtId="3" fontId="5" fillId="0" borderId="15" xfId="0" applyNumberFormat="1" applyFont="1" applyBorder="1" applyAlignment="1">
      <alignment vertical="top" wrapText="1"/>
    </xf>
    <xf numFmtId="3" fontId="3" fillId="0" borderId="16" xfId="0" applyNumberFormat="1" applyFont="1" applyBorder="1" applyAlignment="1">
      <alignment vertical="top"/>
    </xf>
    <xf numFmtId="3" fontId="3" fillId="0" borderId="17" xfId="0" applyNumberFormat="1" applyFont="1" applyBorder="1" applyAlignment="1">
      <alignment vertical="top"/>
    </xf>
    <xf numFmtId="3" fontId="5" fillId="0" borderId="18" xfId="0" applyNumberFormat="1" applyFont="1" applyBorder="1" applyAlignment="1">
      <alignment vertical="top" wrapText="1"/>
    </xf>
    <xf numFmtId="3" fontId="3" fillId="0" borderId="19" xfId="0" applyNumberFormat="1" applyFont="1" applyBorder="1" applyAlignment="1">
      <alignment vertical="top"/>
    </xf>
    <xf numFmtId="3" fontId="3" fillId="0" borderId="20" xfId="0" applyNumberFormat="1" applyFont="1" applyBorder="1" applyAlignment="1">
      <alignment vertical="top"/>
    </xf>
    <xf numFmtId="3" fontId="8" fillId="0" borderId="18" xfId="0" applyNumberFormat="1" applyFont="1" applyBorder="1" applyAlignment="1">
      <alignment vertical="top" wrapText="1"/>
    </xf>
    <xf numFmtId="3" fontId="8" fillId="0" borderId="19" xfId="0" applyNumberFormat="1" applyFont="1" applyBorder="1" applyAlignment="1">
      <alignment vertical="top"/>
    </xf>
    <xf numFmtId="10" fontId="8" fillId="0" borderId="19" xfId="19" applyNumberFormat="1" applyFont="1" applyBorder="1" applyAlignment="1">
      <alignment vertical="top"/>
    </xf>
    <xf numFmtId="10" fontId="8" fillId="0" borderId="20" xfId="19" applyNumberFormat="1" applyFont="1" applyBorder="1" applyAlignment="1">
      <alignment vertical="top"/>
    </xf>
    <xf numFmtId="3" fontId="6" fillId="0" borderId="6" xfId="0" applyNumberFormat="1" applyFont="1" applyBorder="1" applyAlignment="1">
      <alignment vertical="top"/>
    </xf>
    <xf numFmtId="3" fontId="5" fillId="0" borderId="19" xfId="0" applyNumberFormat="1" applyFont="1" applyBorder="1" applyAlignment="1">
      <alignment vertical="top"/>
    </xf>
    <xf numFmtId="10" fontId="5" fillId="0" borderId="19" xfId="19" applyNumberFormat="1" applyFont="1" applyBorder="1" applyAlignment="1">
      <alignment vertical="top"/>
    </xf>
    <xf numFmtId="10" fontId="5" fillId="0" borderId="20" xfId="19" applyNumberFormat="1" applyFont="1" applyBorder="1" applyAlignment="1">
      <alignment vertical="top"/>
    </xf>
    <xf numFmtId="10" fontId="5" fillId="0" borderId="6" xfId="19" applyNumberFormat="1" applyFont="1" applyBorder="1" applyAlignment="1">
      <alignment vertical="top"/>
    </xf>
    <xf numFmtId="3" fontId="5" fillId="0" borderId="6" xfId="0" applyNumberFormat="1" applyFont="1" applyBorder="1" applyAlignment="1">
      <alignment vertical="top"/>
    </xf>
    <xf numFmtId="10" fontId="5" fillId="0" borderId="7" xfId="19" applyNumberFormat="1" applyFont="1" applyBorder="1" applyAlignment="1">
      <alignment vertical="top"/>
    </xf>
    <xf numFmtId="3" fontId="3" fillId="0" borderId="10" xfId="0" applyNumberFormat="1" applyFont="1" applyFill="1" applyBorder="1" applyAlignment="1">
      <alignment vertical="top"/>
    </xf>
    <xf numFmtId="3" fontId="3" fillId="0" borderId="19" xfId="0" applyNumberFormat="1" applyFont="1" applyBorder="1" applyAlignment="1">
      <alignment vertical="top"/>
    </xf>
    <xf numFmtId="3" fontId="3" fillId="0" borderId="20" xfId="0" applyNumberFormat="1" applyFont="1" applyBorder="1" applyAlignment="1">
      <alignment vertical="top"/>
    </xf>
    <xf numFmtId="3" fontId="3" fillId="0" borderId="11" xfId="0" applyNumberFormat="1" applyFont="1" applyFill="1" applyBorder="1" applyAlignment="1">
      <alignment vertical="top" wrapText="1"/>
    </xf>
    <xf numFmtId="3" fontId="5" fillId="0" borderId="19" xfId="0" applyNumberFormat="1" applyFont="1" applyFill="1" applyBorder="1" applyAlignment="1">
      <alignment vertical="top"/>
    </xf>
    <xf numFmtId="3" fontId="3" fillId="0" borderId="13" xfId="0" applyNumberFormat="1" applyFont="1" applyBorder="1" applyAlignment="1">
      <alignment vertical="top"/>
    </xf>
    <xf numFmtId="3" fontId="5" fillId="0" borderId="18" xfId="0" applyNumberFormat="1" applyFont="1" applyFill="1" applyBorder="1" applyAlignment="1">
      <alignment vertical="top" wrapText="1"/>
    </xf>
    <xf numFmtId="3" fontId="3" fillId="0" borderId="19" xfId="0" applyNumberFormat="1" applyFont="1" applyFill="1" applyBorder="1" applyAlignment="1">
      <alignment vertical="top"/>
    </xf>
    <xf numFmtId="3" fontId="3" fillId="0" borderId="20" xfId="0" applyNumberFormat="1" applyFont="1" applyFill="1" applyBorder="1" applyAlignment="1">
      <alignment vertical="top"/>
    </xf>
    <xf numFmtId="3" fontId="3" fillId="0" borderId="21" xfId="0" applyNumberFormat="1" applyFont="1" applyFill="1" applyBorder="1" applyAlignment="1">
      <alignment vertical="top" wrapText="1"/>
    </xf>
    <xf numFmtId="3" fontId="3" fillId="0" borderId="22" xfId="0" applyNumberFormat="1" applyFont="1" applyFill="1" applyBorder="1" applyAlignment="1">
      <alignment vertical="top"/>
    </xf>
    <xf numFmtId="3" fontId="3" fillId="0" borderId="23" xfId="0" applyNumberFormat="1" applyFont="1" applyFill="1" applyBorder="1" applyAlignment="1">
      <alignment vertical="top"/>
    </xf>
    <xf numFmtId="10" fontId="5" fillId="0" borderId="1" xfId="19" applyNumberFormat="1" applyFont="1" applyBorder="1" applyAlignment="1">
      <alignment vertical="top"/>
    </xf>
    <xf numFmtId="3" fontId="5" fillId="0" borderId="1" xfId="0" applyNumberFormat="1" applyFont="1" applyBorder="1" applyAlignment="1">
      <alignment vertical="top"/>
    </xf>
    <xf numFmtId="10" fontId="5" fillId="0" borderId="9" xfId="19" applyNumberFormat="1" applyFont="1" applyBorder="1" applyAlignment="1">
      <alignment vertical="top"/>
    </xf>
    <xf numFmtId="0" fontId="0" fillId="0" borderId="1" xfId="0" applyBorder="1" applyAlignment="1">
      <alignment/>
    </xf>
    <xf numFmtId="10" fontId="3" fillId="0" borderId="24" xfId="0" applyNumberFormat="1" applyFont="1" applyBorder="1" applyAlignment="1">
      <alignment/>
    </xf>
    <xf numFmtId="10" fontId="3" fillId="0" borderId="10" xfId="0" applyNumberFormat="1" applyFont="1" applyBorder="1" applyAlignment="1">
      <alignment/>
    </xf>
    <xf numFmtId="10" fontId="7" fillId="0" borderId="25" xfId="0" applyNumberFormat="1" applyFont="1" applyBorder="1" applyAlignment="1">
      <alignment/>
    </xf>
    <xf numFmtId="10" fontId="7" fillId="0" borderId="13" xfId="0" applyNumberFormat="1" applyFont="1" applyBorder="1" applyAlignment="1">
      <alignment/>
    </xf>
    <xf numFmtId="10" fontId="7" fillId="0" borderId="14" xfId="0" applyNumberFormat="1" applyFont="1" applyBorder="1" applyAlignment="1">
      <alignment/>
    </xf>
    <xf numFmtId="3" fontId="3" fillId="0" borderId="26" xfId="0" applyNumberFormat="1" applyFont="1" applyBorder="1" applyAlignment="1">
      <alignment/>
    </xf>
    <xf numFmtId="3" fontId="3" fillId="0" borderId="27" xfId="0" applyNumberFormat="1" applyFont="1" applyBorder="1" applyAlignment="1">
      <alignment/>
    </xf>
    <xf numFmtId="3" fontId="7" fillId="0" borderId="28" xfId="0" applyNumberFormat="1" applyFont="1" applyBorder="1" applyAlignment="1">
      <alignment/>
    </xf>
    <xf numFmtId="0" fontId="0" fillId="0" borderId="29" xfId="0" applyBorder="1" applyAlignment="1">
      <alignment/>
    </xf>
    <xf numFmtId="0" fontId="0" fillId="0" borderId="9" xfId="0" applyBorder="1" applyAlignment="1">
      <alignment/>
    </xf>
    <xf numFmtId="3" fontId="7" fillId="0" borderId="26" xfId="0" applyNumberFormat="1" applyFont="1" applyBorder="1" applyAlignment="1">
      <alignment/>
    </xf>
    <xf numFmtId="10" fontId="7" fillId="0" borderId="19" xfId="0" applyNumberFormat="1" applyFont="1" applyBorder="1" applyAlignment="1">
      <alignment/>
    </xf>
    <xf numFmtId="3" fontId="3" fillId="0" borderId="30" xfId="0" applyNumberFormat="1" applyFont="1" applyBorder="1" applyAlignment="1">
      <alignment/>
    </xf>
    <xf numFmtId="10" fontId="3" fillId="0" borderId="31" xfId="0" applyNumberFormat="1" applyFont="1" applyBorder="1" applyAlignment="1">
      <alignment/>
    </xf>
    <xf numFmtId="10" fontId="3" fillId="0" borderId="32" xfId="0" applyNumberFormat="1" applyFont="1" applyBorder="1" applyAlignment="1">
      <alignment/>
    </xf>
    <xf numFmtId="10" fontId="3" fillId="0" borderId="33" xfId="0" applyNumberFormat="1" applyFont="1" applyBorder="1" applyAlignment="1">
      <alignment/>
    </xf>
    <xf numFmtId="10" fontId="3" fillId="0" borderId="34" xfId="0" applyNumberFormat="1" applyFont="1" applyBorder="1" applyAlignment="1">
      <alignment/>
    </xf>
    <xf numFmtId="10" fontId="3" fillId="0" borderId="19" xfId="0" applyNumberFormat="1" applyFont="1" applyBorder="1" applyAlignment="1">
      <alignment/>
    </xf>
    <xf numFmtId="10" fontId="3" fillId="0" borderId="20" xfId="0" applyNumberFormat="1" applyFont="1" applyBorder="1" applyAlignment="1">
      <alignment/>
    </xf>
    <xf numFmtId="0" fontId="10" fillId="0" borderId="0" xfId="0" applyFont="1" applyAlignment="1">
      <alignment/>
    </xf>
    <xf numFmtId="0" fontId="11" fillId="0" borderId="0" xfId="0" applyFont="1" applyAlignment="1">
      <alignment/>
    </xf>
    <xf numFmtId="3" fontId="3" fillId="0" borderId="22" xfId="0" applyNumberFormat="1" applyFont="1" applyBorder="1" applyAlignment="1">
      <alignment vertical="top"/>
    </xf>
    <xf numFmtId="3" fontId="3" fillId="0" borderId="21" xfId="0" applyNumberFormat="1" applyFont="1" applyBorder="1" applyAlignment="1">
      <alignment vertical="top" wrapText="1"/>
    </xf>
    <xf numFmtId="3" fontId="7" fillId="0" borderId="35"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7" xfId="0" applyNumberFormat="1" applyFont="1" applyBorder="1" applyAlignment="1">
      <alignment horizontal="center" vertical="center" wrapText="1"/>
    </xf>
    <xf numFmtId="10" fontId="7" fillId="0" borderId="29" xfId="0" applyNumberFormat="1" applyFont="1" applyBorder="1" applyAlignment="1">
      <alignment/>
    </xf>
    <xf numFmtId="10" fontId="7" fillId="0" borderId="1" xfId="0" applyNumberFormat="1" applyFont="1" applyBorder="1" applyAlignment="1">
      <alignment/>
    </xf>
    <xf numFmtId="10" fontId="7" fillId="0" borderId="9" xfId="0" applyNumberFormat="1" applyFont="1" applyBorder="1" applyAlignment="1">
      <alignment/>
    </xf>
    <xf numFmtId="10" fontId="7" fillId="0" borderId="18" xfId="0" applyNumberFormat="1" applyFont="1" applyBorder="1" applyAlignment="1">
      <alignment/>
    </xf>
    <xf numFmtId="10" fontId="7" fillId="0" borderId="12" xfId="0" applyNumberFormat="1" applyFont="1" applyBorder="1" applyAlignment="1">
      <alignment/>
    </xf>
    <xf numFmtId="10" fontId="7" fillId="0" borderId="36" xfId="0" applyNumberFormat="1" applyFont="1" applyBorder="1" applyAlignment="1">
      <alignment/>
    </xf>
    <xf numFmtId="0" fontId="0" fillId="0" borderId="0" xfId="0" applyFont="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3" fontId="8" fillId="0" borderId="15" xfId="0" applyNumberFormat="1" applyFont="1" applyBorder="1" applyAlignment="1">
      <alignment vertical="top" wrapText="1"/>
    </xf>
    <xf numFmtId="3" fontId="8" fillId="0" borderId="6" xfId="0" applyNumberFormat="1" applyFont="1" applyBorder="1" applyAlignment="1">
      <alignment vertical="top"/>
    </xf>
    <xf numFmtId="10" fontId="8" fillId="0" borderId="6" xfId="19" applyNumberFormat="1" applyFont="1" applyBorder="1" applyAlignment="1">
      <alignment vertical="top"/>
    </xf>
    <xf numFmtId="10" fontId="8" fillId="0" borderId="7" xfId="19" applyNumberFormat="1" applyFont="1" applyBorder="1" applyAlignment="1">
      <alignment vertical="top"/>
    </xf>
    <xf numFmtId="3" fontId="5" fillId="0" borderId="34" xfId="0" applyNumberFormat="1" applyFont="1" applyBorder="1" applyAlignment="1">
      <alignment vertical="top" wrapText="1"/>
    </xf>
    <xf numFmtId="3" fontId="3" fillId="0" borderId="24" xfId="0" applyNumberFormat="1" applyFont="1" applyBorder="1" applyAlignment="1">
      <alignment vertical="top" wrapText="1"/>
    </xf>
    <xf numFmtId="3" fontId="3" fillId="0" borderId="25" xfId="0" applyNumberFormat="1" applyFont="1" applyBorder="1" applyAlignment="1">
      <alignment vertical="top" wrapText="1"/>
    </xf>
    <xf numFmtId="3" fontId="3" fillId="0" borderId="40" xfId="0" applyNumberFormat="1" applyFont="1" applyFill="1" applyBorder="1" applyAlignment="1">
      <alignment vertical="top" wrapText="1"/>
    </xf>
    <xf numFmtId="0" fontId="0" fillId="0" borderId="41" xfId="0" applyBorder="1" applyAlignment="1">
      <alignment/>
    </xf>
    <xf numFmtId="0" fontId="0" fillId="0" borderId="42" xfId="0" applyBorder="1" applyAlignment="1">
      <alignment/>
    </xf>
    <xf numFmtId="3" fontId="0" fillId="0" borderId="0" xfId="0" applyNumberFormat="1" applyAlignment="1">
      <alignment/>
    </xf>
    <xf numFmtId="3" fontId="3" fillId="0" borderId="40" xfId="0" applyNumberFormat="1" applyFont="1" applyBorder="1" applyAlignment="1">
      <alignment horizontal="center" vertical="top" wrapText="1"/>
    </xf>
    <xf numFmtId="3" fontId="3" fillId="0" borderId="41" xfId="0" applyNumberFormat="1" applyFont="1" applyBorder="1" applyAlignment="1">
      <alignment vertical="top" wrapText="1"/>
    </xf>
    <xf numFmtId="3" fontId="7" fillId="0" borderId="41" xfId="0" applyNumberFormat="1" applyFont="1" applyBorder="1" applyAlignment="1">
      <alignment vertical="top" wrapText="1"/>
    </xf>
    <xf numFmtId="3" fontId="3" fillId="0" borderId="42" xfId="0" applyNumberFormat="1" applyFont="1" applyBorder="1" applyAlignment="1">
      <alignment vertical="top" wrapText="1"/>
    </xf>
    <xf numFmtId="3" fontId="3" fillId="0" borderId="40" xfId="0" applyNumberFormat="1" applyFont="1" applyBorder="1" applyAlignment="1">
      <alignment vertical="top" wrapText="1"/>
    </xf>
    <xf numFmtId="3" fontId="5" fillId="0" borderId="40" xfId="0" applyNumberFormat="1" applyFont="1" applyBorder="1" applyAlignment="1">
      <alignment vertical="top" wrapText="1"/>
    </xf>
    <xf numFmtId="3" fontId="5" fillId="0" borderId="41" xfId="0" applyNumberFormat="1" applyFont="1" applyBorder="1" applyAlignment="1">
      <alignment vertical="top" wrapText="1"/>
    </xf>
    <xf numFmtId="0" fontId="0" fillId="0" borderId="40" xfId="0" applyBorder="1" applyAlignment="1">
      <alignment/>
    </xf>
    <xf numFmtId="3" fontId="12" fillId="0" borderId="41" xfId="0" applyNumberFormat="1" applyFont="1" applyFill="1" applyBorder="1" applyAlignment="1">
      <alignment vertical="top" wrapText="1"/>
    </xf>
    <xf numFmtId="3" fontId="3" fillId="0" borderId="6" xfId="0" applyNumberFormat="1" applyFont="1" applyBorder="1" applyAlignment="1">
      <alignment vertical="top"/>
    </xf>
    <xf numFmtId="3" fontId="3" fillId="0" borderId="1" xfId="0" applyNumberFormat="1" applyFont="1" applyBorder="1" applyAlignment="1">
      <alignment vertical="top"/>
    </xf>
    <xf numFmtId="3" fontId="3" fillId="0" borderId="16" xfId="0" applyNumberFormat="1" applyFont="1" applyBorder="1" applyAlignment="1">
      <alignment vertical="top"/>
    </xf>
    <xf numFmtId="3" fontId="3" fillId="0" borderId="23" xfId="0" applyNumberFormat="1" applyFont="1" applyBorder="1" applyAlignment="1">
      <alignment vertical="top"/>
    </xf>
    <xf numFmtId="3" fontId="3" fillId="0" borderId="13" xfId="0" applyNumberFormat="1" applyFont="1" applyBorder="1" applyAlignment="1">
      <alignment vertical="top"/>
    </xf>
    <xf numFmtId="3" fontId="3" fillId="0" borderId="14" xfId="0" applyNumberFormat="1" applyFont="1" applyBorder="1" applyAlignment="1">
      <alignment vertical="top"/>
    </xf>
    <xf numFmtId="3" fontId="3" fillId="0" borderId="38" xfId="0" applyNumberFormat="1" applyFont="1" applyBorder="1" applyAlignment="1">
      <alignment/>
    </xf>
    <xf numFmtId="10" fontId="3" fillId="0" borderId="29" xfId="0" applyNumberFormat="1" applyFont="1" applyBorder="1" applyAlignment="1">
      <alignment/>
    </xf>
    <xf numFmtId="10" fontId="3" fillId="0" borderId="1" xfId="0" applyNumberFormat="1" applyFont="1" applyBorder="1" applyAlignment="1">
      <alignment/>
    </xf>
    <xf numFmtId="10" fontId="3" fillId="0" borderId="9" xfId="0" applyNumberFormat="1" applyFont="1" applyBorder="1" applyAlignment="1">
      <alignment/>
    </xf>
    <xf numFmtId="3" fontId="7" fillId="0" borderId="43" xfId="0" applyNumberFormat="1" applyFont="1" applyBorder="1" applyAlignment="1">
      <alignment/>
    </xf>
    <xf numFmtId="10" fontId="7" fillId="0" borderId="44" xfId="0" applyNumberFormat="1" applyFont="1" applyBorder="1" applyAlignment="1">
      <alignment/>
    </xf>
    <xf numFmtId="10" fontId="7" fillId="0" borderId="4" xfId="0" applyNumberFormat="1" applyFont="1" applyBorder="1" applyAlignment="1">
      <alignment/>
    </xf>
    <xf numFmtId="10" fontId="7" fillId="0" borderId="5" xfId="0" applyNumberFormat="1" applyFont="1" applyBorder="1" applyAlignment="1">
      <alignment/>
    </xf>
    <xf numFmtId="0" fontId="3" fillId="0" borderId="24" xfId="0" applyFont="1" applyBorder="1" applyAlignment="1">
      <alignment/>
    </xf>
    <xf numFmtId="3" fontId="6" fillId="0" borderId="10" xfId="0" applyNumberFormat="1" applyFont="1" applyBorder="1" applyAlignment="1">
      <alignment vertical="top"/>
    </xf>
    <xf numFmtId="0" fontId="9"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9"/>
  <sheetViews>
    <sheetView view="pageBreakPreview" zoomScaleSheetLayoutView="100" workbookViewId="0" topLeftCell="A25">
      <selection activeCell="C49" sqref="C49"/>
    </sheetView>
  </sheetViews>
  <sheetFormatPr defaultColWidth="11.421875" defaultRowHeight="12.75"/>
  <cols>
    <col min="1" max="1" width="7.57421875" style="0" customWidth="1"/>
    <col min="2" max="2" width="35.57421875" style="0" bestFit="1" customWidth="1"/>
  </cols>
  <sheetData>
    <row r="1" ht="15.75">
      <c r="A1" s="1" t="s">
        <v>133</v>
      </c>
    </row>
    <row r="2" s="92" customFormat="1" ht="12.75"/>
    <row r="3" ht="13.5" thickBot="1"/>
    <row r="4" spans="3:5" ht="12.75">
      <c r="C4" s="83" t="s">
        <v>4</v>
      </c>
      <c r="D4" s="84" t="s">
        <v>5</v>
      </c>
      <c r="E4" s="85" t="s">
        <v>6</v>
      </c>
    </row>
    <row r="5" spans="3:5" ht="13.5" thickBot="1">
      <c r="C5" s="68"/>
      <c r="D5" s="59"/>
      <c r="E5" s="69"/>
    </row>
    <row r="6" spans="2:5" ht="12.75">
      <c r="B6" s="65" t="str">
        <f>Erfüllungsgrad!A8</f>
        <v>Wirtschaftsförderung (OB/82)</v>
      </c>
      <c r="C6" s="76">
        <f>Erfüllungsgrad!F12</f>
        <v>0.9285714285714286</v>
      </c>
      <c r="D6" s="77">
        <f>Erfüllungsgrad!G12</f>
        <v>0.8928571428571429</v>
      </c>
      <c r="E6" s="78">
        <f>Erfüllungsgrad!H12</f>
        <v>0.8928571428571429</v>
      </c>
    </row>
    <row r="7" spans="2:5" ht="12.75">
      <c r="B7" s="66" t="str">
        <f>Erfüllungsgrad!A14</f>
        <v>Stabsabteilung Kommunikation</v>
      </c>
      <c r="C7" s="60">
        <f>Erfüllungsgrad!F19</f>
        <v>0.9366197183098591</v>
      </c>
      <c r="D7" s="8">
        <f>Erfüllungsgrad!G19</f>
        <v>0.9366197183098591</v>
      </c>
      <c r="E7" s="61">
        <f>Erfüllungsgrad!H19</f>
        <v>0.9366197183098591</v>
      </c>
    </row>
    <row r="8" spans="2:5" ht="12.75">
      <c r="B8" s="66" t="str">
        <f>Erfüllungsgrad!A21</f>
        <v>Rechnungsprüfungsamt</v>
      </c>
      <c r="C8" s="60">
        <f>Erfüllungsgrad!F26</f>
        <v>0.5829787234042553</v>
      </c>
      <c r="D8" s="8">
        <f>Erfüllungsgrad!G26</f>
        <v>0.5829787234042553</v>
      </c>
      <c r="E8" s="61">
        <f>Erfüllungsgrad!H26</f>
        <v>0.5829787234042553</v>
      </c>
    </row>
    <row r="9" spans="2:5" ht="13.5" thickBot="1">
      <c r="B9" s="67" t="str">
        <f>Erfüllungsgrad!A6</f>
        <v>Bereich OBM</v>
      </c>
      <c r="C9" s="62">
        <f>Erfüllungsgrad!F33</f>
        <v>0.7913043478260869</v>
      </c>
      <c r="D9" s="63">
        <f>Erfüllungsgrad!G33</f>
        <v>0.7878260869565218</v>
      </c>
      <c r="E9" s="64">
        <f>Erfüllungsgrad!H33</f>
        <v>0.7878260869565218</v>
      </c>
    </row>
    <row r="10" spans="2:5" ht="13.5" thickBot="1">
      <c r="B10" s="93"/>
      <c r="C10" s="68"/>
      <c r="D10" s="59"/>
      <c r="E10" s="69"/>
    </row>
    <row r="11" spans="2:5" ht="13.5" thickBot="1">
      <c r="B11" s="126" t="s">
        <v>151</v>
      </c>
      <c r="C11" s="127">
        <f>Erfüllungsgrad!F50</f>
        <v>0.4360655737704918</v>
      </c>
      <c r="D11" s="128">
        <f>Erfüllungsgrad!G43</f>
        <v>0.4360655737704918</v>
      </c>
      <c r="E11" s="129">
        <f>Erfüllungsgrad!H43</f>
        <v>0.4360655737704918</v>
      </c>
    </row>
    <row r="12" spans="2:5" ht="13.5" thickBot="1">
      <c r="B12" s="122"/>
      <c r="C12" s="123"/>
      <c r="D12" s="124"/>
      <c r="E12" s="125"/>
    </row>
    <row r="13" spans="2:5" ht="12.75">
      <c r="B13" s="65" t="str">
        <f>Erfüllungsgrad!A55</f>
        <v>Haupt- und Personalamt</v>
      </c>
      <c r="C13" s="76">
        <f>Erfüllungsgrad!F60</f>
        <v>0.5794263651406508</v>
      </c>
      <c r="D13" s="77">
        <f>Erfüllungsgrad!G60</f>
        <v>0.7175951461665747</v>
      </c>
      <c r="E13" s="78">
        <f>Erfüllungsgrad!H60</f>
        <v>0.7175951461665747</v>
      </c>
    </row>
    <row r="14" spans="2:5" ht="12.75">
      <c r="B14" s="66" t="str">
        <f>Erfüllungsgrad!A62</f>
        <v>Bezirksämter</v>
      </c>
      <c r="C14" s="60">
        <f>Erfüllungsgrad!F68</f>
        <v>0.5442583732057417</v>
      </c>
      <c r="D14" s="8">
        <f>Erfüllungsgrad!G68</f>
        <v>0.5442583732057417</v>
      </c>
      <c r="E14" s="61">
        <f>Erfüllungsgrad!H68</f>
        <v>0.5442583732057417</v>
      </c>
    </row>
    <row r="15" spans="2:5" ht="12.75">
      <c r="B15" s="66" t="str">
        <f>Erfüllungsgrad!A70</f>
        <v>Referatsabteilung Krankenhausbereich </v>
      </c>
      <c r="C15" s="60">
        <f>Erfüllungsgrad!F74</f>
        <v>1</v>
      </c>
      <c r="D15" s="8">
        <f>Erfüllungsgrad!G74</f>
        <v>1</v>
      </c>
      <c r="E15" s="61">
        <f>Erfüllungsgrad!H74</f>
        <v>1</v>
      </c>
    </row>
    <row r="16" spans="2:5" ht="13.5" thickBot="1">
      <c r="B16" s="67" t="str">
        <f>Erfüllungsgrad!A53</f>
        <v>Referat AK</v>
      </c>
      <c r="C16" s="62">
        <f>Erfüllungsgrad!F81</f>
        <v>0.5729763213557754</v>
      </c>
      <c r="D16" s="63">
        <f>Erfüllungsgrad!G81</f>
        <v>0.6852411383284948</v>
      </c>
      <c r="E16" s="64">
        <f>Erfüllungsgrad!H81</f>
        <v>0.6852411383284948</v>
      </c>
    </row>
    <row r="17" spans="2:5" ht="13.5" thickBot="1">
      <c r="B17" s="93"/>
      <c r="C17" s="68"/>
      <c r="D17" s="59"/>
      <c r="E17" s="69"/>
    </row>
    <row r="18" spans="2:5" ht="12.75">
      <c r="B18" s="65" t="str">
        <f>Erfüllungsgrad!A86</f>
        <v>Arbeitsförderung</v>
      </c>
      <c r="C18" s="76">
        <f>Erfüllungsgrad!F90</f>
        <v>1</v>
      </c>
      <c r="D18" s="77">
        <f>Erfüllungsgrad!G90</f>
        <v>1</v>
      </c>
      <c r="E18" s="78">
        <f>Erfüllungsgrad!H90</f>
        <v>1</v>
      </c>
    </row>
    <row r="19" spans="2:5" ht="12.75">
      <c r="B19" s="66" t="str">
        <f>Erfüllungsgrad!A92</f>
        <v>Stadtkämmerei</v>
      </c>
      <c r="C19" s="60">
        <f>Erfüllungsgrad!F97</f>
        <v>2.06553911205074</v>
      </c>
      <c r="D19" s="8">
        <f>Erfüllungsgrad!G97</f>
        <v>2.446088794926004</v>
      </c>
      <c r="E19" s="61">
        <f>Erfüllungsgrad!H97</f>
        <v>2.446088794926004</v>
      </c>
    </row>
    <row r="20" spans="2:5" ht="12.75">
      <c r="B20" s="66" t="str">
        <f>Erfüllungsgrad!A99</f>
        <v>Amt für Liegenschaften und Wohnen</v>
      </c>
      <c r="C20" s="60">
        <f>Erfüllungsgrad!F104</f>
        <v>0.285888714460143</v>
      </c>
      <c r="D20" s="8">
        <f>Erfüllungsgrad!G104</f>
        <v>0.4603174603174603</v>
      </c>
      <c r="E20" s="61">
        <f>Erfüllungsgrad!H104</f>
        <v>0.4603174603174603</v>
      </c>
    </row>
    <row r="21" spans="2:5" ht="12.75">
      <c r="B21" s="66" t="str">
        <f>Erfüllungsgrad!A106</f>
        <v>Eigenbetrieb BBS (Stadtbad Untertürkheim)</v>
      </c>
      <c r="C21" s="60">
        <f>Erfüllungsgrad!F110</f>
        <v>0</v>
      </c>
      <c r="D21" s="8">
        <f>Erfüllungsgrad!G110</f>
        <v>0</v>
      </c>
      <c r="E21" s="61">
        <f>Erfüllungsgrad!H110</f>
        <v>0</v>
      </c>
    </row>
    <row r="22" spans="2:5" ht="13.5" thickBot="1">
      <c r="B22" s="67" t="str">
        <f>Erfüllungsgrad!A84</f>
        <v>Referat WFB</v>
      </c>
      <c r="C22" s="62">
        <f>Erfüllungsgrad!F117</f>
        <v>0.5442347390150398</v>
      </c>
      <c r="D22" s="63">
        <f>Erfüllungsgrad!G117</f>
        <v>0.7447655558832202</v>
      </c>
      <c r="E22" s="64">
        <f>Erfüllungsgrad!H117</f>
        <v>0.7447655558832202</v>
      </c>
    </row>
    <row r="23" spans="2:5" ht="13.5" thickBot="1">
      <c r="B23" s="93"/>
      <c r="C23" s="68"/>
      <c r="D23" s="59"/>
      <c r="E23" s="69"/>
    </row>
    <row r="24" spans="2:5" ht="12.75">
      <c r="B24" s="65" t="str">
        <f>Erfüllungsgrad!A122</f>
        <v>Statistisches Amt</v>
      </c>
      <c r="C24" s="76">
        <f>Erfüllungsgrad!F127</f>
        <v>0.5346534653465347</v>
      </c>
      <c r="D24" s="77">
        <f>Erfüllungsgrad!G127</f>
        <v>0.6336633663366337</v>
      </c>
      <c r="E24" s="78">
        <f>Erfüllungsgrad!H127</f>
        <v>0.6336633663366337</v>
      </c>
    </row>
    <row r="25" spans="2:5" ht="12.75">
      <c r="B25" s="66" t="str">
        <f>Erfüllungsgrad!A129</f>
        <v>Rechtsamt</v>
      </c>
      <c r="C25" s="60">
        <f>Erfüllungsgrad!F134</f>
        <v>0.1746031746031746</v>
      </c>
      <c r="D25" s="8">
        <f>Erfüllungsgrad!G134</f>
        <v>0.1746031746031746</v>
      </c>
      <c r="E25" s="61">
        <f>Erfüllungsgrad!H134</f>
        <v>0.1746031746031746</v>
      </c>
    </row>
    <row r="26" spans="2:5" ht="12.75">
      <c r="B26" s="66" t="str">
        <f>Erfüllungsgrad!A136</f>
        <v>Amt für öffentliche Ordnung</v>
      </c>
      <c r="C26" s="60">
        <f>Erfüllungsgrad!F143</f>
        <v>0.566146540027137</v>
      </c>
      <c r="D26" s="8">
        <f>Erfüllungsgrad!G143</f>
        <v>0.6238127544097694</v>
      </c>
      <c r="E26" s="61">
        <f>Erfüllungsgrad!H143</f>
        <v>0.6238127544097694</v>
      </c>
    </row>
    <row r="27" spans="2:5" ht="12.75">
      <c r="B27" s="66" t="str">
        <f>Erfüllungsgrad!A145</f>
        <v>Standesamt</v>
      </c>
      <c r="C27" s="60">
        <f>Erfüllungsgrad!F150</f>
        <v>1.22</v>
      </c>
      <c r="D27" s="8">
        <f>Erfüllungsgrad!G150</f>
        <v>1.22</v>
      </c>
      <c r="E27" s="61">
        <f>Erfüllungsgrad!H150</f>
        <v>1.22</v>
      </c>
    </row>
    <row r="28" spans="2:5" ht="12.75">
      <c r="B28" s="66" t="str">
        <f>Erfüllungsgrad!A152</f>
        <v>Branddirektion</v>
      </c>
      <c r="C28" s="60">
        <f>Erfüllungsgrad!F157</f>
        <v>0.5766543362104398</v>
      </c>
      <c r="D28" s="8">
        <f>Erfüllungsgrad!G157</f>
        <v>0.5766543362104398</v>
      </c>
      <c r="E28" s="61">
        <f>Erfüllungsgrad!H157</f>
        <v>0.5766543362104398</v>
      </c>
    </row>
    <row r="29" spans="2:5" ht="13.5" thickBot="1">
      <c r="B29" s="67" t="str">
        <f>Erfüllungsgrad!A120</f>
        <v>Referat RSO</v>
      </c>
      <c r="C29" s="62">
        <f>Erfüllungsgrad!F164</f>
        <v>0.5764746824430137</v>
      </c>
      <c r="D29" s="63">
        <f>Erfüllungsgrad!G164</f>
        <v>0.6095354097790151</v>
      </c>
      <c r="E29" s="64">
        <f>Erfüllungsgrad!H164</f>
        <v>0.6095354097790151</v>
      </c>
    </row>
    <row r="30" spans="2:5" ht="13.5" thickBot="1">
      <c r="B30" s="93"/>
      <c r="C30" s="68"/>
      <c r="D30" s="59"/>
      <c r="E30" s="69"/>
    </row>
    <row r="31" spans="2:5" ht="12.75">
      <c r="B31" s="65" t="str">
        <f>Erfüllungsgrad!A169</f>
        <v>Schulverwaltungsamt</v>
      </c>
      <c r="C31" s="76">
        <f>Erfüllungsgrad!F174</f>
        <v>0.9851973684210527</v>
      </c>
      <c r="D31" s="77">
        <f>Erfüllungsgrad!G174</f>
        <v>1.080592105263158</v>
      </c>
      <c r="E31" s="78">
        <f>Erfüllungsgrad!H174</f>
        <v>1.080592105263158</v>
      </c>
    </row>
    <row r="32" spans="2:5" ht="12.75">
      <c r="B32" s="72" t="str">
        <f>Erfüllungsgrad!A176</f>
        <v>Kulturamt</v>
      </c>
      <c r="C32" s="73">
        <f>Erfüllungsgrad!F181</f>
        <v>0.7894105894105894</v>
      </c>
      <c r="D32" s="74">
        <f>Erfüllungsgrad!G181</f>
        <v>0.852947052947053</v>
      </c>
      <c r="E32" s="75">
        <f>Erfüllungsgrad!H181</f>
        <v>0.9094905094905095</v>
      </c>
    </row>
    <row r="33" spans="2:5" ht="12.75">
      <c r="B33" s="72" t="str">
        <f>Erfüllungsgrad!A183</f>
        <v>Sportamt</v>
      </c>
      <c r="C33" s="73">
        <f>Erfüllungsgrad!F188</f>
        <v>0.9526159921026653</v>
      </c>
      <c r="D33" s="74">
        <f>Erfüllungsgrad!G188</f>
        <v>0.9526159921026653</v>
      </c>
      <c r="E33" s="75">
        <f>Erfüllungsgrad!H188</f>
        <v>0.9526159921026653</v>
      </c>
    </row>
    <row r="34" spans="2:5" ht="13.5" thickBot="1">
      <c r="B34" s="67" t="str">
        <f>Erfüllungsgrad!A167</f>
        <v>Referat KBS</v>
      </c>
      <c r="C34" s="62">
        <f>Erfüllungsgrad!F195</f>
        <v>0.8322015995171269</v>
      </c>
      <c r="D34" s="63">
        <f>Erfüllungsgrad!G195</f>
        <v>0.8889391881696092</v>
      </c>
      <c r="E34" s="64">
        <f>Erfüllungsgrad!H195</f>
        <v>0.9316432775011317</v>
      </c>
    </row>
    <row r="35" spans="2:5" ht="13.5" thickBot="1">
      <c r="B35" s="93"/>
      <c r="C35" s="86"/>
      <c r="D35" s="87"/>
      <c r="E35" s="88"/>
    </row>
    <row r="36" spans="2:5" ht="12.75">
      <c r="B36" s="65" t="str">
        <f>Erfüllungsgrad!A200</f>
        <v>Sozialamt</v>
      </c>
      <c r="C36" s="76">
        <f>Erfüllungsgrad!F206</f>
        <v>0.760741885625966</v>
      </c>
      <c r="D36" s="77">
        <f>Erfüllungsgrad!G206</f>
        <v>0.760741885625966</v>
      </c>
      <c r="E36" s="78">
        <f>Erfüllungsgrad!H206</f>
        <v>0.760741885625966</v>
      </c>
    </row>
    <row r="37" spans="2:5" ht="12.75">
      <c r="B37" s="66" t="s">
        <v>164</v>
      </c>
      <c r="C37" s="60">
        <f>Erfüllungsgrad!F216</f>
        <v>0.21260565968393974</v>
      </c>
      <c r="D37" s="8">
        <f>Erfüllungsgrad!G216</f>
        <v>0.21260565968393974</v>
      </c>
      <c r="E37" s="61">
        <f>Erfüllungsgrad!H216</f>
        <v>0.21260565968393974</v>
      </c>
    </row>
    <row r="38" spans="2:5" ht="12.75">
      <c r="B38" s="66" t="s">
        <v>165</v>
      </c>
      <c r="C38" s="60">
        <f>Erfüllungsgrad!F224</f>
        <v>0.11251049538203191</v>
      </c>
      <c r="D38" s="8">
        <f>Erfüllungsgrad!G224</f>
        <v>0.11251049538203191</v>
      </c>
      <c r="E38" s="61">
        <f>Erfüllungsgrad!H224</f>
        <v>0.11251049538203191</v>
      </c>
    </row>
    <row r="39" spans="2:5" ht="13.5" thickBot="1">
      <c r="B39" s="67" t="str">
        <f>Erfüllungsgrad!A198</f>
        <v>Referat SJG</v>
      </c>
      <c r="C39" s="62">
        <f>Erfüllungsgrad!F231</f>
        <v>0.3802188893392785</v>
      </c>
      <c r="D39" s="63">
        <f>Erfüllungsgrad!G231</f>
        <v>0.3802188893392785</v>
      </c>
      <c r="E39" s="64">
        <f>Erfüllungsgrad!H231</f>
        <v>0.3802188893392785</v>
      </c>
    </row>
    <row r="40" spans="2:5" ht="13.5" thickBot="1">
      <c r="B40" s="93"/>
      <c r="C40" s="68"/>
      <c r="D40" s="59"/>
      <c r="E40" s="69"/>
    </row>
    <row r="41" spans="2:5" ht="12.75">
      <c r="B41" s="65" t="str">
        <f>Erfüllungsgrad!A237</f>
        <v>Amt für Umweltschutz</v>
      </c>
      <c r="C41" s="76">
        <f>Erfüllungsgrad!F243</f>
        <v>0.908256880733945</v>
      </c>
      <c r="D41" s="77">
        <f>Erfüllungsgrad!G243</f>
        <v>0.908256880733945</v>
      </c>
      <c r="E41" s="78">
        <f>Erfüllungsgrad!H243</f>
        <v>0.908256880733945</v>
      </c>
    </row>
    <row r="42" spans="2:5" ht="12.75">
      <c r="B42" s="66" t="str">
        <f>Erfüllungsgrad!A245</f>
        <v>Amt für Stadtplanung und Stadterneuerung</v>
      </c>
      <c r="C42" s="60">
        <f>Erfüllungsgrad!F250</f>
        <v>0.323733862959285</v>
      </c>
      <c r="D42" s="8">
        <f>Erfüllungsgrad!G250</f>
        <v>0.323733862959285</v>
      </c>
      <c r="E42" s="61">
        <f>Erfüllungsgrad!H250</f>
        <v>0.323733862959285</v>
      </c>
    </row>
    <row r="43" spans="2:5" ht="12.75">
      <c r="B43" s="66" t="str">
        <f>Erfüllungsgrad!A252</f>
        <v>Baurechtsamt</v>
      </c>
      <c r="C43" s="60">
        <f>Erfüllungsgrad!F258</f>
        <v>0.6589403973509934</v>
      </c>
      <c r="D43" s="8">
        <f>Erfüllungsgrad!G258</f>
        <v>0.6589403973509934</v>
      </c>
      <c r="E43" s="61">
        <f>Erfüllungsgrad!H258</f>
        <v>0.6589403973509934</v>
      </c>
    </row>
    <row r="44" spans="2:5" ht="13.5" thickBot="1">
      <c r="B44" s="67" t="str">
        <f>Erfüllungsgrad!A235</f>
        <v>Referat StU</v>
      </c>
      <c r="C44" s="62">
        <f>Erfüllungsgrad!F265</f>
        <v>0.5963804713804713</v>
      </c>
      <c r="D44" s="63">
        <f>Erfüllungsgrad!G265</f>
        <v>0.5963804713804713</v>
      </c>
      <c r="E44" s="64">
        <f>Erfüllungsgrad!H265</f>
        <v>0.5963804713804713</v>
      </c>
    </row>
    <row r="45" spans="2:5" ht="13.5" thickBot="1">
      <c r="B45" s="93"/>
      <c r="C45" s="68"/>
      <c r="D45" s="59"/>
      <c r="E45" s="69"/>
    </row>
    <row r="46" spans="2:5" ht="12.75">
      <c r="B46" s="65" t="str">
        <f>Erfüllungsgrad!A270</f>
        <v>Stadtmessungsamt</v>
      </c>
      <c r="C46" s="76">
        <f>Erfüllungsgrad!F276</f>
        <v>0.40963855421686746</v>
      </c>
      <c r="D46" s="77">
        <f>Erfüllungsgrad!G276</f>
        <v>0.4644030668127054</v>
      </c>
      <c r="E46" s="78">
        <f>Erfüllungsgrad!H276</f>
        <v>0.4644030668127054</v>
      </c>
    </row>
    <row r="47" spans="2:5" ht="12.75">
      <c r="B47" s="66" t="str">
        <f>Erfüllungsgrad!A278</f>
        <v>Hochbauamt</v>
      </c>
      <c r="C47" s="60">
        <f>Erfüllungsgrad!F283</f>
        <v>0.28992878942014244</v>
      </c>
      <c r="D47" s="8">
        <f>Erfüllungsgrad!G283</f>
        <v>0.28992878942014244</v>
      </c>
      <c r="E47" s="61">
        <f>Erfüllungsgrad!H283</f>
        <v>0.28992878942014244</v>
      </c>
    </row>
    <row r="48" spans="2:5" ht="12.75">
      <c r="B48" s="66" t="str">
        <f>Erfüllungsgrad!A285</f>
        <v>Tiefbauamt</v>
      </c>
      <c r="C48" s="60">
        <f>Erfüllungsgrad!F291</f>
        <v>1.367351006577636</v>
      </c>
      <c r="D48" s="8">
        <f>Erfüllungsgrad!G291</f>
        <v>1.377117799481762</v>
      </c>
      <c r="E48" s="61">
        <f>Erfüllungsgrad!H291</f>
        <v>1.377117799481762</v>
      </c>
    </row>
    <row r="49" spans="2:5" ht="12.75">
      <c r="B49" s="66" t="str">
        <f>Erfüllungsgrad!A293</f>
        <v>Garten-, Friedhofs- und Forstamt</v>
      </c>
      <c r="C49" s="60">
        <f>Erfüllungsgrad!F300</f>
        <v>0.7036569987389659</v>
      </c>
      <c r="D49" s="8">
        <f>Erfüllungsgrad!G300</f>
        <v>0.7219419924337958</v>
      </c>
      <c r="E49" s="61">
        <f>Erfüllungsgrad!H300</f>
        <v>0.7219419924337958</v>
      </c>
    </row>
    <row r="50" spans="2:5" ht="13.5" thickBot="1">
      <c r="B50" s="67" t="str">
        <f>Erfüllungsgrad!A268</f>
        <v>Referat T</v>
      </c>
      <c r="C50" s="62">
        <f>Erfüllungsgrad!F307</f>
        <v>0.9668815071888944</v>
      </c>
      <c r="D50" s="63">
        <f>Erfüllungsgrad!G307</f>
        <v>0.9824491819533961</v>
      </c>
      <c r="E50" s="64">
        <f>Erfüllungsgrad!H307</f>
        <v>0.9824491819533961</v>
      </c>
    </row>
    <row r="51" spans="2:5" ht="12.75">
      <c r="B51" s="94"/>
      <c r="C51" s="68"/>
      <c r="D51" s="59"/>
      <c r="E51" s="69"/>
    </row>
    <row r="52" spans="2:5" ht="13.5" thickBot="1">
      <c r="B52" s="95"/>
      <c r="C52" s="68"/>
      <c r="D52" s="59"/>
      <c r="E52" s="69"/>
    </row>
    <row r="53" spans="2:5" ht="12.75">
      <c r="B53" s="70" t="s">
        <v>126</v>
      </c>
      <c r="C53" s="89">
        <f>(C6+C7+C8+C11+C13+C14+C15+C18+C19+C20+C21+C24+C25+C26+C27+C28+C31+C32+C33+C36+C37+C38+C41+C42+C43+C46+C47+C48+C49)/29</f>
        <v>0.6864135864042993</v>
      </c>
      <c r="D53" s="71">
        <f>(D6+D7+D8+D11+D13+D14+D15+D18+D19+D20+D21+D24+D25+D26+D27+D28+D31+D32+D33+D36+D37+D38+D41+D42+D43+D46+D47+D48+D49)/29</f>
        <v>0.7228224325763789</v>
      </c>
      <c r="E53" s="91">
        <f>(E6+E7+E8+E11+E13+E14+E15+E18+E19+E20+E21+E24+E25+E26+E27+E28+E31+E32+E33+E36+E37+E38+E41+E42+E43+E46+E47+E48+E49)/29</f>
        <v>0.7247722069399463</v>
      </c>
    </row>
    <row r="54" spans="2:5" ht="13.5" thickBot="1">
      <c r="B54" s="67" t="s">
        <v>152</v>
      </c>
      <c r="C54" s="90">
        <f>(C16+C22+C29+C34+C39+C44+C50)/7</f>
        <v>0.6384811728913714</v>
      </c>
      <c r="D54" s="63">
        <f>(D16+D22+D29+D34+D39+D44+D50)/7</f>
        <v>0.698218547833355</v>
      </c>
      <c r="E54" s="64">
        <f>(E16+E22+E29+E34+E39+E44+E50)/7</f>
        <v>0.7043191320235724</v>
      </c>
    </row>
    <row r="56" ht="12.75">
      <c r="A56" t="s">
        <v>153</v>
      </c>
    </row>
    <row r="57" ht="12.75">
      <c r="A57" t="s">
        <v>154</v>
      </c>
    </row>
    <row r="58" ht="12.75">
      <c r="A58" t="s">
        <v>155</v>
      </c>
    </row>
    <row r="59" spans="1:6" ht="56.25" customHeight="1">
      <c r="A59" s="132" t="s">
        <v>162</v>
      </c>
      <c r="B59" s="132"/>
      <c r="C59" s="132"/>
      <c r="D59" s="132"/>
      <c r="E59" s="132"/>
      <c r="F59" s="132"/>
    </row>
  </sheetData>
  <mergeCells count="1">
    <mergeCell ref="A59:F59"/>
  </mergeCells>
  <printOptions/>
  <pageMargins left="0.7874015748031497" right="0.7874015748031497" top="0.67" bottom="0.42" header="0.36" footer="0.24"/>
  <pageSetup fitToHeight="1" fitToWidth="1" horizontalDpi="600" verticalDpi="600" orientation="portrait" paperSize="9" scale="92" r:id="rId1"/>
  <headerFooter alignWithMargins="0">
    <oddHeader>&amp;RAnlage 1.1 zu GRDrs 1070/2009</oddHeader>
  </headerFooter>
</worksheet>
</file>

<file path=xl/worksheets/sheet2.xml><?xml version="1.0" encoding="utf-8"?>
<worksheet xmlns="http://schemas.openxmlformats.org/spreadsheetml/2006/main" xmlns:r="http://schemas.openxmlformats.org/officeDocument/2006/relationships">
  <dimension ref="A1:IV319"/>
  <sheetViews>
    <sheetView tabSelected="1" view="pageBreakPreview" zoomScale="90" zoomScaleSheetLayoutView="90" workbookViewId="0" topLeftCell="A1">
      <pane ySplit="1350" topLeftCell="BM304" activePane="bottomLeft" state="split"/>
      <selection pane="topLeft" activeCell="A202" sqref="A202:IV202"/>
      <selection pane="bottomLeft" activeCell="A316" sqref="A316"/>
    </sheetView>
  </sheetViews>
  <sheetFormatPr defaultColWidth="11.421875" defaultRowHeight="12.75"/>
  <cols>
    <col min="1" max="1" width="54.8515625" style="0" customWidth="1"/>
    <col min="2" max="5" width="16.28125" style="0" customWidth="1"/>
    <col min="6" max="6" width="15.57421875" style="0" customWidth="1"/>
    <col min="7" max="7" width="15.421875" style="0" customWidth="1"/>
    <col min="8" max="8" width="15.57421875" style="0" customWidth="1"/>
  </cols>
  <sheetData>
    <row r="1" ht="18">
      <c r="A1" s="79" t="s">
        <v>144</v>
      </c>
    </row>
    <row r="2" s="80" customFormat="1" ht="16.5" thickBot="1">
      <c r="A2" s="1"/>
    </row>
    <row r="3" spans="1:8" ht="26.25" thickBot="1">
      <c r="A3" s="10" t="s">
        <v>0</v>
      </c>
      <c r="B3" s="11" t="s">
        <v>134</v>
      </c>
      <c r="C3" s="11" t="s">
        <v>1</v>
      </c>
      <c r="D3" s="11" t="s">
        <v>2</v>
      </c>
      <c r="E3" s="11" t="s">
        <v>3</v>
      </c>
      <c r="F3" s="11" t="s">
        <v>4</v>
      </c>
      <c r="G3" s="11" t="s">
        <v>5</v>
      </c>
      <c r="H3" s="12" t="s">
        <v>6</v>
      </c>
    </row>
    <row r="4" spans="1:8" ht="12.75">
      <c r="A4" s="107"/>
      <c r="B4" s="13"/>
      <c r="C4" s="13"/>
      <c r="D4" s="13"/>
      <c r="E4" s="13"/>
      <c r="F4" s="13"/>
      <c r="G4" s="13"/>
      <c r="H4" s="14"/>
    </row>
    <row r="5" spans="1:8" ht="12.75">
      <c r="A5" s="108"/>
      <c r="B5" s="2"/>
      <c r="C5" s="2"/>
      <c r="D5" s="2"/>
      <c r="E5" s="2"/>
      <c r="F5" s="2"/>
      <c r="G5" s="2"/>
      <c r="H5" s="16"/>
    </row>
    <row r="6" spans="1:8" ht="12.75">
      <c r="A6" s="109" t="s">
        <v>22</v>
      </c>
      <c r="B6" s="2"/>
      <c r="C6" s="2"/>
      <c r="D6" s="2"/>
      <c r="E6" s="2"/>
      <c r="F6" s="2"/>
      <c r="G6" s="2"/>
      <c r="H6" s="16"/>
    </row>
    <row r="7" spans="1:8" ht="13.5" thickBot="1">
      <c r="A7" s="110"/>
      <c r="B7" s="2"/>
      <c r="C7" s="2"/>
      <c r="D7" s="2"/>
      <c r="E7" s="2"/>
      <c r="F7" s="2"/>
      <c r="G7" s="2"/>
      <c r="H7" s="16"/>
    </row>
    <row r="8" spans="1:8" ht="12.75">
      <c r="A8" s="30" t="s">
        <v>24</v>
      </c>
      <c r="B8" s="31"/>
      <c r="C8" s="31"/>
      <c r="D8" s="31"/>
      <c r="E8" s="31"/>
      <c r="F8" s="31"/>
      <c r="G8" s="31"/>
      <c r="H8" s="32"/>
    </row>
    <row r="9" spans="1:8" ht="12.75">
      <c r="A9" s="18" t="s">
        <v>28</v>
      </c>
      <c r="B9" s="6"/>
      <c r="C9" s="4"/>
      <c r="D9" s="4">
        <v>50</v>
      </c>
      <c r="E9" s="4"/>
      <c r="F9" s="4">
        <v>52</v>
      </c>
      <c r="G9" s="4">
        <v>50</v>
      </c>
      <c r="H9" s="19">
        <v>50</v>
      </c>
    </row>
    <row r="10" spans="1:8" ht="12.75">
      <c r="A10" s="18" t="s">
        <v>29</v>
      </c>
      <c r="B10" s="4"/>
      <c r="C10" s="4"/>
      <c r="D10" s="4"/>
      <c r="E10" s="4"/>
      <c r="F10" s="4">
        <v>56</v>
      </c>
      <c r="G10" s="4">
        <v>56</v>
      </c>
      <c r="H10" s="19">
        <v>56</v>
      </c>
    </row>
    <row r="11" spans="1:8" ht="12.75">
      <c r="A11" s="18" t="s">
        <v>21</v>
      </c>
      <c r="B11" s="4"/>
      <c r="C11" s="4"/>
      <c r="D11" s="4"/>
      <c r="E11" s="4"/>
      <c r="F11" s="4">
        <f>F10-F9</f>
        <v>4</v>
      </c>
      <c r="G11" s="4">
        <f>G10-G9</f>
        <v>6</v>
      </c>
      <c r="H11" s="19">
        <f>H10-H9</f>
        <v>6</v>
      </c>
    </row>
    <row r="12" spans="1:8" ht="13.5" thickBot="1">
      <c r="A12" s="20" t="s">
        <v>10</v>
      </c>
      <c r="B12" s="21"/>
      <c r="C12" s="21"/>
      <c r="D12" s="21"/>
      <c r="E12" s="21"/>
      <c r="F12" s="22">
        <f>(F9)/F10</f>
        <v>0.9285714285714286</v>
      </c>
      <c r="G12" s="22">
        <f>(G9)/G10</f>
        <v>0.8928571428571429</v>
      </c>
      <c r="H12" s="23">
        <f>(H9)/H10</f>
        <v>0.8928571428571429</v>
      </c>
    </row>
    <row r="13" spans="1:8" ht="13.5" thickBot="1">
      <c r="A13" s="24"/>
      <c r="B13" s="25"/>
      <c r="C13" s="25"/>
      <c r="D13" s="25"/>
      <c r="E13" s="25"/>
      <c r="F13" s="25"/>
      <c r="G13" s="25"/>
      <c r="H13" s="26"/>
    </row>
    <row r="14" spans="1:8" ht="12.75">
      <c r="A14" s="30" t="s">
        <v>25</v>
      </c>
      <c r="B14" s="31"/>
      <c r="C14" s="31"/>
      <c r="D14" s="31"/>
      <c r="E14" s="31"/>
      <c r="F14" s="31"/>
      <c r="G14" s="31"/>
      <c r="H14" s="32"/>
    </row>
    <row r="15" spans="1:8" ht="12.75">
      <c r="A15" s="18" t="s">
        <v>30</v>
      </c>
      <c r="B15" s="6"/>
      <c r="C15" s="4">
        <v>246</v>
      </c>
      <c r="D15" s="4"/>
      <c r="E15" s="4"/>
      <c r="F15" s="4">
        <v>246</v>
      </c>
      <c r="G15" s="4">
        <v>246</v>
      </c>
      <c r="H15" s="19">
        <v>246</v>
      </c>
    </row>
    <row r="16" spans="1:8" ht="12.75" customHeight="1">
      <c r="A16" s="18" t="s">
        <v>145</v>
      </c>
      <c r="B16" s="4">
        <v>20</v>
      </c>
      <c r="C16" s="4"/>
      <c r="D16" s="4"/>
      <c r="E16" s="4"/>
      <c r="F16" s="4">
        <f>B16</f>
        <v>20</v>
      </c>
      <c r="G16" s="4">
        <f>F16</f>
        <v>20</v>
      </c>
      <c r="H16" s="19">
        <f>G16</f>
        <v>20</v>
      </c>
    </row>
    <row r="17" spans="1:8" ht="12.75">
      <c r="A17" s="18" t="s">
        <v>31</v>
      </c>
      <c r="B17" s="4"/>
      <c r="C17" s="4"/>
      <c r="D17" s="4"/>
      <c r="E17" s="4"/>
      <c r="F17" s="4">
        <v>284</v>
      </c>
      <c r="G17" s="4">
        <v>284</v>
      </c>
      <c r="H17" s="19">
        <v>284</v>
      </c>
    </row>
    <row r="18" spans="1:8" ht="12.75">
      <c r="A18" s="18" t="s">
        <v>21</v>
      </c>
      <c r="B18" s="4"/>
      <c r="C18" s="4"/>
      <c r="D18" s="4"/>
      <c r="E18" s="4"/>
      <c r="F18" s="4">
        <f>F17-F16-F15</f>
        <v>18</v>
      </c>
      <c r="G18" s="4">
        <f>G17-G16-G15</f>
        <v>18</v>
      </c>
      <c r="H18" s="19">
        <f>H17-H16-H15</f>
        <v>18</v>
      </c>
    </row>
    <row r="19" spans="1:8" ht="13.5" thickBot="1">
      <c r="A19" s="20" t="s">
        <v>10</v>
      </c>
      <c r="B19" s="21"/>
      <c r="C19" s="21"/>
      <c r="D19" s="21"/>
      <c r="E19" s="21"/>
      <c r="F19" s="22">
        <f>(F15+F16)/F17</f>
        <v>0.9366197183098591</v>
      </c>
      <c r="G19" s="22">
        <f>(G15+G16)/G17</f>
        <v>0.9366197183098591</v>
      </c>
      <c r="H19" s="23">
        <f>(H15+H16)/H17</f>
        <v>0.9366197183098591</v>
      </c>
    </row>
    <row r="20" spans="1:8" ht="13.5" thickBot="1">
      <c r="A20" s="24"/>
      <c r="B20" s="116"/>
      <c r="C20" s="25"/>
      <c r="D20" s="25"/>
      <c r="E20" s="25"/>
      <c r="F20" s="25"/>
      <c r="G20" s="25"/>
      <c r="H20" s="26"/>
    </row>
    <row r="21" spans="1:8" ht="12.75">
      <c r="A21" s="30" t="s">
        <v>26</v>
      </c>
      <c r="B21" s="45"/>
      <c r="C21" s="31"/>
      <c r="D21" s="31"/>
      <c r="E21" s="31"/>
      <c r="F21" s="31"/>
      <c r="G21" s="31"/>
      <c r="H21" s="32"/>
    </row>
    <row r="22" spans="1:8" ht="12.75">
      <c r="A22" s="18" t="s">
        <v>32</v>
      </c>
      <c r="B22" s="4">
        <v>100</v>
      </c>
      <c r="C22" s="4"/>
      <c r="D22" s="4"/>
      <c r="E22" s="4"/>
      <c r="F22" s="4">
        <v>100</v>
      </c>
      <c r="G22" s="4">
        <v>100</v>
      </c>
      <c r="H22" s="19">
        <v>100</v>
      </c>
    </row>
    <row r="23" spans="1:8" ht="12.75" customHeight="1">
      <c r="A23" s="18" t="s">
        <v>145</v>
      </c>
      <c r="B23" s="4">
        <v>37</v>
      </c>
      <c r="C23" s="4"/>
      <c r="D23" s="4"/>
      <c r="E23" s="4"/>
      <c r="F23" s="4">
        <f>B23</f>
        <v>37</v>
      </c>
      <c r="G23" s="4">
        <f>F23</f>
        <v>37</v>
      </c>
      <c r="H23" s="19">
        <f>G23</f>
        <v>37</v>
      </c>
    </row>
    <row r="24" spans="1:8" ht="12.75">
      <c r="A24" s="18" t="s">
        <v>33</v>
      </c>
      <c r="B24" s="4"/>
      <c r="C24" s="4"/>
      <c r="D24" s="4"/>
      <c r="E24" s="4"/>
      <c r="F24" s="4">
        <v>235</v>
      </c>
      <c r="G24" s="4">
        <v>235</v>
      </c>
      <c r="H24" s="19">
        <v>235</v>
      </c>
    </row>
    <row r="25" spans="1:8" ht="12.75">
      <c r="A25" s="18" t="s">
        <v>21</v>
      </c>
      <c r="B25" s="4"/>
      <c r="C25" s="4"/>
      <c r="D25" s="4"/>
      <c r="E25" s="4"/>
      <c r="F25" s="4">
        <f>F24-F23-F22</f>
        <v>98</v>
      </c>
      <c r="G25" s="4">
        <f>G24-G23-G22</f>
        <v>98</v>
      </c>
      <c r="H25" s="19">
        <f>H24-H23-H22</f>
        <v>98</v>
      </c>
    </row>
    <row r="26" spans="1:8" ht="13.5" thickBot="1">
      <c r="A26" s="20" t="s">
        <v>10</v>
      </c>
      <c r="B26" s="21"/>
      <c r="C26" s="21"/>
      <c r="D26" s="21"/>
      <c r="E26" s="21"/>
      <c r="F26" s="22">
        <f>(F22+F23)/F24</f>
        <v>0.5829787234042553</v>
      </c>
      <c r="G26" s="22">
        <f>(G22+G23)/G24</f>
        <v>0.5829787234042553</v>
      </c>
      <c r="H26" s="23">
        <f>(H22+H23)/H24</f>
        <v>0.5829787234042553</v>
      </c>
    </row>
    <row r="27" spans="1:8" ht="13.5" thickBot="1">
      <c r="A27" s="27"/>
      <c r="B27" s="116"/>
      <c r="C27" s="25"/>
      <c r="D27" s="25"/>
      <c r="E27" s="25"/>
      <c r="F27" s="25"/>
      <c r="G27" s="25"/>
      <c r="H27" s="26"/>
    </row>
    <row r="28" spans="1:8" ht="12.75">
      <c r="A28" s="30" t="s">
        <v>27</v>
      </c>
      <c r="B28" s="45">
        <v>3867</v>
      </c>
      <c r="C28" s="31">
        <v>1586</v>
      </c>
      <c r="D28" s="31">
        <v>588</v>
      </c>
      <c r="E28" s="31"/>
      <c r="F28" s="31"/>
      <c r="G28" s="31"/>
      <c r="H28" s="32"/>
    </row>
    <row r="29" spans="1:8" ht="12.75">
      <c r="A29" s="18" t="s">
        <v>121</v>
      </c>
      <c r="B29" s="4"/>
      <c r="C29" s="3"/>
      <c r="D29" s="3"/>
      <c r="E29" s="3"/>
      <c r="F29" s="3"/>
      <c r="G29" s="3"/>
      <c r="H29" s="17"/>
    </row>
    <row r="30" spans="1:8" ht="12.75">
      <c r="A30" s="18" t="s">
        <v>35</v>
      </c>
      <c r="B30" s="4">
        <f>(B28+B29)*9.51%</f>
        <v>367.7517</v>
      </c>
      <c r="C30" s="3">
        <f>(C28*9.51%)</f>
        <v>150.8286</v>
      </c>
      <c r="D30" s="3">
        <f>(D28*9.51%)</f>
        <v>55.918800000000005</v>
      </c>
      <c r="E30" s="4"/>
      <c r="F30" s="4">
        <v>575</v>
      </c>
      <c r="G30" s="4">
        <v>575</v>
      </c>
      <c r="H30" s="19">
        <v>575</v>
      </c>
    </row>
    <row r="31" spans="1:8" ht="12.75">
      <c r="A31" s="18" t="s">
        <v>34</v>
      </c>
      <c r="B31" s="4">
        <f>SUM(B8:B27)</f>
        <v>157</v>
      </c>
      <c r="C31" s="4">
        <f>SUM(C8:C27)</f>
        <v>246</v>
      </c>
      <c r="D31" s="4">
        <f>SUM(D8:D27)</f>
        <v>50</v>
      </c>
      <c r="E31" s="4">
        <f>SUM(E8:E27)</f>
        <v>0</v>
      </c>
      <c r="F31" s="4">
        <f>F9+F15+F22+F16+F23</f>
        <v>455</v>
      </c>
      <c r="G31" s="4">
        <f>G9+G15+G22+G16+G23</f>
        <v>453</v>
      </c>
      <c r="H31" s="19">
        <f>H9+H15+H22+H16+H23</f>
        <v>453</v>
      </c>
    </row>
    <row r="32" spans="1:8" ht="12.75">
      <c r="A32" s="18" t="s">
        <v>21</v>
      </c>
      <c r="B32" s="4">
        <f>B30-B31</f>
        <v>210.75170000000003</v>
      </c>
      <c r="C32" s="3">
        <f>C30-C31</f>
        <v>-95.1714</v>
      </c>
      <c r="D32" s="3">
        <f>D30-D31</f>
        <v>5.9188000000000045</v>
      </c>
      <c r="E32" s="4"/>
      <c r="F32" s="4">
        <f>F30-F31</f>
        <v>120</v>
      </c>
      <c r="G32" s="4">
        <f>G30-G31</f>
        <v>122</v>
      </c>
      <c r="H32" s="19">
        <f>H30-H31</f>
        <v>122</v>
      </c>
    </row>
    <row r="33" spans="1:8" ht="13.5" thickBot="1">
      <c r="A33" s="20" t="s">
        <v>122</v>
      </c>
      <c r="B33" s="22">
        <f>B31/B30</f>
        <v>0.4269184887520574</v>
      </c>
      <c r="C33" s="22">
        <f>(C31+E31)/C30</f>
        <v>1.6309904089807903</v>
      </c>
      <c r="D33" s="22">
        <f>D31/D30</f>
        <v>0.8941536656723678</v>
      </c>
      <c r="E33" s="21"/>
      <c r="F33" s="22">
        <f>F31/F30</f>
        <v>0.7913043478260869</v>
      </c>
      <c r="G33" s="22">
        <f>G31/G30</f>
        <v>0.7878260869565218</v>
      </c>
      <c r="H33" s="23">
        <f>H31/H30</f>
        <v>0.7878260869565218</v>
      </c>
    </row>
    <row r="34" spans="1:8" ht="12.75">
      <c r="A34" s="111"/>
      <c r="B34" s="116"/>
      <c r="C34" s="25"/>
      <c r="D34" s="25"/>
      <c r="E34" s="25"/>
      <c r="F34" s="25"/>
      <c r="G34" s="25"/>
      <c r="H34" s="26"/>
    </row>
    <row r="35" spans="1:8" ht="12.75">
      <c r="A35" s="108"/>
      <c r="B35" s="117"/>
      <c r="C35" s="2"/>
      <c r="D35" s="2"/>
      <c r="E35" s="2"/>
      <c r="F35" s="2"/>
      <c r="G35" s="2"/>
      <c r="H35" s="16"/>
    </row>
    <row r="36" spans="1:8" ht="12.75">
      <c r="A36" s="109" t="s">
        <v>7</v>
      </c>
      <c r="B36" s="117"/>
      <c r="C36" s="2"/>
      <c r="D36" s="2"/>
      <c r="E36" s="2"/>
      <c r="F36" s="2"/>
      <c r="G36" s="2"/>
      <c r="H36" s="16"/>
    </row>
    <row r="37" spans="1:8" ht="13.5" thickBot="1">
      <c r="A37" s="110"/>
      <c r="B37" s="118"/>
      <c r="C37" s="28"/>
      <c r="D37" s="28"/>
      <c r="E37" s="28"/>
      <c r="F37" s="28"/>
      <c r="G37" s="28"/>
      <c r="H37" s="29"/>
    </row>
    <row r="38" spans="1:8" ht="12.75">
      <c r="A38" s="30" t="s">
        <v>7</v>
      </c>
      <c r="B38" s="45"/>
      <c r="C38" s="31"/>
      <c r="D38" s="31"/>
      <c r="E38" s="31"/>
      <c r="F38" s="31"/>
      <c r="G38" s="31"/>
      <c r="H38" s="32"/>
    </row>
    <row r="39" spans="1:8" ht="12.75">
      <c r="A39" s="18" t="s">
        <v>8</v>
      </c>
      <c r="B39" s="4">
        <v>40</v>
      </c>
      <c r="C39" s="4">
        <v>514</v>
      </c>
      <c r="D39" s="4">
        <v>5</v>
      </c>
      <c r="E39" s="4"/>
      <c r="F39" s="4">
        <v>559</v>
      </c>
      <c r="G39" s="4">
        <v>559</v>
      </c>
      <c r="H39" s="19">
        <v>559</v>
      </c>
    </row>
    <row r="40" spans="1:8" ht="22.5">
      <c r="A40" s="18" t="s">
        <v>145</v>
      </c>
      <c r="B40" s="4">
        <v>106</v>
      </c>
      <c r="C40" s="4"/>
      <c r="D40" s="4"/>
      <c r="E40" s="4"/>
      <c r="F40" s="4">
        <f>B40</f>
        <v>106</v>
      </c>
      <c r="G40" s="4">
        <f>F40</f>
        <v>106</v>
      </c>
      <c r="H40" s="19">
        <f>G40</f>
        <v>106</v>
      </c>
    </row>
    <row r="41" spans="1:8" ht="12.75">
      <c r="A41" s="18" t="s">
        <v>9</v>
      </c>
      <c r="B41" s="4"/>
      <c r="C41" s="4"/>
      <c r="D41" s="4"/>
      <c r="E41" s="4"/>
      <c r="F41" s="4">
        <v>1525</v>
      </c>
      <c r="G41" s="4">
        <v>1525</v>
      </c>
      <c r="H41" s="19">
        <v>1525</v>
      </c>
    </row>
    <row r="42" spans="1:8" ht="12.75">
      <c r="A42" s="18" t="s">
        <v>21</v>
      </c>
      <c r="B42" s="4"/>
      <c r="C42" s="4"/>
      <c r="D42" s="4"/>
      <c r="E42" s="4"/>
      <c r="F42" s="4">
        <f>F41-F40-F39</f>
        <v>860</v>
      </c>
      <c r="G42" s="4">
        <f>G41-G40-G39</f>
        <v>860</v>
      </c>
      <c r="H42" s="19">
        <f>H41-H40-H39</f>
        <v>860</v>
      </c>
    </row>
    <row r="43" spans="1:8" ht="13.5" thickBot="1">
      <c r="A43" s="20" t="s">
        <v>10</v>
      </c>
      <c r="B43" s="21"/>
      <c r="C43" s="21"/>
      <c r="D43" s="21"/>
      <c r="E43" s="21"/>
      <c r="F43" s="22">
        <f>(F39+F40)/F41</f>
        <v>0.4360655737704918</v>
      </c>
      <c r="G43" s="22">
        <f>(G39+G40)/G41</f>
        <v>0.4360655737704918</v>
      </c>
      <c r="H43" s="23">
        <f>(H39+H40)/H41</f>
        <v>0.4360655737704918</v>
      </c>
    </row>
    <row r="44" spans="1:8" ht="13.5" thickBot="1">
      <c r="A44" s="24"/>
      <c r="B44" s="116"/>
      <c r="C44" s="25"/>
      <c r="D44" s="25"/>
      <c r="E44" s="25"/>
      <c r="F44" s="25"/>
      <c r="G44" s="25"/>
      <c r="H44" s="26"/>
    </row>
    <row r="45" spans="1:8" ht="12.75">
      <c r="A45" s="30" t="s">
        <v>148</v>
      </c>
      <c r="B45" s="45">
        <v>9834</v>
      </c>
      <c r="C45" s="45">
        <v>3283</v>
      </c>
      <c r="D45" s="45">
        <v>251</v>
      </c>
      <c r="E45" s="45"/>
      <c r="F45" s="45"/>
      <c r="G45" s="45"/>
      <c r="H45" s="46"/>
    </row>
    <row r="46" spans="1:8" ht="12.75">
      <c r="A46" s="18" t="s">
        <v>121</v>
      </c>
      <c r="B46" s="4">
        <v>556</v>
      </c>
      <c r="C46" s="4">
        <v>2116</v>
      </c>
      <c r="D46" s="4">
        <v>0</v>
      </c>
      <c r="E46" s="4"/>
      <c r="F46" s="4"/>
      <c r="G46" s="4"/>
      <c r="H46" s="19"/>
    </row>
    <row r="47" spans="1:8" ht="12.75">
      <c r="A47" s="18" t="s">
        <v>149</v>
      </c>
      <c r="B47" s="4">
        <f>(B45+B46)*9.51%</f>
        <v>988.089</v>
      </c>
      <c r="C47" s="4">
        <f>(C45+C46)*9.51%</f>
        <v>513.4449000000001</v>
      </c>
      <c r="D47" s="4">
        <f>(D45+D46)*9.51%</f>
        <v>23.8701</v>
      </c>
      <c r="E47" s="4"/>
      <c r="F47" s="4">
        <v>1525</v>
      </c>
      <c r="G47" s="4">
        <v>1525</v>
      </c>
      <c r="H47" s="19">
        <v>1525</v>
      </c>
    </row>
    <row r="48" spans="1:8" ht="12.75">
      <c r="A48" s="18" t="s">
        <v>150</v>
      </c>
      <c r="B48" s="4">
        <f>SUM(B38:B44)</f>
        <v>146</v>
      </c>
      <c r="C48" s="4">
        <f>SUM(C38:C44)</f>
        <v>514</v>
      </c>
      <c r="D48" s="4">
        <f>SUM(D38:D44)</f>
        <v>5</v>
      </c>
      <c r="E48" s="4">
        <f>SUM(E38:E44)</f>
        <v>0</v>
      </c>
      <c r="F48" s="4">
        <f>F40+F39</f>
        <v>665</v>
      </c>
      <c r="G48" s="4">
        <f>G39+G40</f>
        <v>665</v>
      </c>
      <c r="H48" s="19">
        <f>H39+H40</f>
        <v>665</v>
      </c>
    </row>
    <row r="49" spans="1:8" ht="12.75">
      <c r="A49" s="18" t="s">
        <v>21</v>
      </c>
      <c r="B49" s="4">
        <f>B47-B48</f>
        <v>842.089</v>
      </c>
      <c r="C49" s="4">
        <f>C47-C48-E48</f>
        <v>-0.5550999999999249</v>
      </c>
      <c r="D49" s="4">
        <f>D47-D48</f>
        <v>18.8701</v>
      </c>
      <c r="E49" s="4"/>
      <c r="F49" s="4">
        <f>F47-F48</f>
        <v>860</v>
      </c>
      <c r="G49" s="4">
        <f>G47-G48</f>
        <v>860</v>
      </c>
      <c r="H49" s="19">
        <f>H47-H48</f>
        <v>860</v>
      </c>
    </row>
    <row r="50" spans="1:8" ht="13.5" thickBot="1">
      <c r="A50" s="20" t="s">
        <v>122</v>
      </c>
      <c r="B50" s="22">
        <f>B48/B47</f>
        <v>0.14775996899064758</v>
      </c>
      <c r="C50" s="22">
        <f>(C48+E48)/C47</f>
        <v>1.0010811286663865</v>
      </c>
      <c r="D50" s="22">
        <f>D48/D47</f>
        <v>0.20946707387065827</v>
      </c>
      <c r="E50" s="21"/>
      <c r="F50" s="22">
        <f>F48/F47</f>
        <v>0.4360655737704918</v>
      </c>
      <c r="G50" s="22">
        <f>G48/G47</f>
        <v>0.4360655737704918</v>
      </c>
      <c r="H50" s="23">
        <f>H48/H47</f>
        <v>0.4360655737704918</v>
      </c>
    </row>
    <row r="51" spans="1:8" ht="12.75">
      <c r="A51" s="111"/>
      <c r="B51" s="116"/>
      <c r="C51" s="25"/>
      <c r="D51" s="25"/>
      <c r="E51" s="25"/>
      <c r="F51" s="25"/>
      <c r="G51" s="25"/>
      <c r="H51" s="26"/>
    </row>
    <row r="52" spans="1:8" ht="12.75">
      <c r="A52" s="108"/>
      <c r="B52" s="117"/>
      <c r="C52" s="2"/>
      <c r="D52" s="2"/>
      <c r="E52" s="2"/>
      <c r="F52" s="2"/>
      <c r="G52" s="2"/>
      <c r="H52" s="16"/>
    </row>
    <row r="53" spans="1:8" ht="12.75">
      <c r="A53" s="109" t="s">
        <v>23</v>
      </c>
      <c r="B53" s="117"/>
      <c r="C53" s="2"/>
      <c r="D53" s="2"/>
      <c r="E53" s="2"/>
      <c r="F53" s="2"/>
      <c r="G53" s="2"/>
      <c r="H53" s="16"/>
    </row>
    <row r="54" spans="1:8" ht="13.5" thickBot="1">
      <c r="A54" s="110"/>
      <c r="B54" s="118"/>
      <c r="C54" s="28"/>
      <c r="D54" s="28"/>
      <c r="E54" s="28"/>
      <c r="F54" s="28"/>
      <c r="G54" s="28"/>
      <c r="H54" s="29"/>
    </row>
    <row r="55" spans="1:8" ht="12.75">
      <c r="A55" s="30" t="s">
        <v>11</v>
      </c>
      <c r="B55" s="45"/>
      <c r="C55" s="31"/>
      <c r="D55" s="31"/>
      <c r="E55" s="31"/>
      <c r="F55" s="31"/>
      <c r="G55" s="31"/>
      <c r="H55" s="32"/>
    </row>
    <row r="56" spans="1:8" ht="12.75">
      <c r="A56" s="18" t="s">
        <v>12</v>
      </c>
      <c r="B56" s="4">
        <v>90</v>
      </c>
      <c r="C56" s="4">
        <v>1952</v>
      </c>
      <c r="D56" s="4">
        <v>52</v>
      </c>
      <c r="E56" s="4">
        <v>155</v>
      </c>
      <c r="F56" s="4">
        <v>1748</v>
      </c>
      <c r="G56" s="4">
        <v>2249</v>
      </c>
      <c r="H56" s="19">
        <v>2249</v>
      </c>
    </row>
    <row r="57" spans="1:8" ht="22.5">
      <c r="A57" s="18" t="s">
        <v>145</v>
      </c>
      <c r="B57" s="4">
        <v>353</v>
      </c>
      <c r="C57" s="4"/>
      <c r="D57" s="4"/>
      <c r="E57" s="4"/>
      <c r="F57" s="4">
        <f>B57</f>
        <v>353</v>
      </c>
      <c r="G57" s="4">
        <f>F57</f>
        <v>353</v>
      </c>
      <c r="H57" s="19">
        <f>G57</f>
        <v>353</v>
      </c>
    </row>
    <row r="58" spans="1:8" ht="12.75">
      <c r="A58" s="18" t="s">
        <v>13</v>
      </c>
      <c r="B58" s="4"/>
      <c r="C58" s="4"/>
      <c r="D58" s="4"/>
      <c r="E58" s="4"/>
      <c r="F58" s="4">
        <v>3626</v>
      </c>
      <c r="G58" s="4">
        <v>3626</v>
      </c>
      <c r="H58" s="19">
        <v>3626</v>
      </c>
    </row>
    <row r="59" spans="1:8" ht="12.75">
      <c r="A59" s="18" t="s">
        <v>21</v>
      </c>
      <c r="B59" s="4"/>
      <c r="C59" s="4"/>
      <c r="D59" s="4"/>
      <c r="E59" s="4"/>
      <c r="F59" s="4">
        <f>F58-F57-F56</f>
        <v>1525</v>
      </c>
      <c r="G59" s="4">
        <f>G58-G57-G56</f>
        <v>1024</v>
      </c>
      <c r="H59" s="19">
        <f>H58-H57-H56</f>
        <v>1024</v>
      </c>
    </row>
    <row r="60" spans="1:8" ht="13.5" thickBot="1">
      <c r="A60" s="20" t="s">
        <v>10</v>
      </c>
      <c r="B60" s="21"/>
      <c r="C60" s="21"/>
      <c r="D60" s="21"/>
      <c r="E60" s="21"/>
      <c r="F60" s="22">
        <f>(F56+F57)/F58</f>
        <v>0.5794263651406508</v>
      </c>
      <c r="G60" s="22">
        <f>(G56+G57)/G58</f>
        <v>0.7175951461665747</v>
      </c>
      <c r="H60" s="23">
        <f>(H56+H57)/H58</f>
        <v>0.7175951461665747</v>
      </c>
    </row>
    <row r="61" spans="1:8" ht="13.5" thickBot="1">
      <c r="A61" s="15"/>
      <c r="B61" s="117"/>
      <c r="C61" s="2"/>
      <c r="D61" s="2"/>
      <c r="E61" s="2"/>
      <c r="F61" s="2"/>
      <c r="G61" s="2"/>
      <c r="H61" s="16"/>
    </row>
    <row r="62" spans="1:8" ht="12.75">
      <c r="A62" s="30" t="s">
        <v>146</v>
      </c>
      <c r="B62" s="45"/>
      <c r="C62" s="45"/>
      <c r="D62" s="45"/>
      <c r="E62" s="45"/>
      <c r="F62" s="45"/>
      <c r="G62" s="45"/>
      <c r="H62" s="46"/>
    </row>
    <row r="63" spans="1:8" ht="12.75">
      <c r="A63" s="18" t="s">
        <v>14</v>
      </c>
      <c r="B63" s="4"/>
      <c r="C63" s="4">
        <v>178</v>
      </c>
      <c r="D63" s="4"/>
      <c r="E63" s="4">
        <v>130</v>
      </c>
      <c r="F63" s="4">
        <v>308</v>
      </c>
      <c r="G63" s="4">
        <v>308</v>
      </c>
      <c r="H63" s="19">
        <v>308</v>
      </c>
    </row>
    <row r="64" spans="1:8" ht="22.5">
      <c r="A64" s="47" t="s">
        <v>139</v>
      </c>
      <c r="B64" s="5"/>
      <c r="C64" s="5"/>
      <c r="D64" s="5"/>
      <c r="E64" s="5">
        <v>10</v>
      </c>
      <c r="F64" s="5">
        <v>10</v>
      </c>
      <c r="G64" s="5">
        <v>10</v>
      </c>
      <c r="H64" s="44">
        <v>10</v>
      </c>
    </row>
    <row r="65" spans="1:8" ht="22.5">
      <c r="A65" s="18" t="s">
        <v>145</v>
      </c>
      <c r="B65" s="4">
        <v>137</v>
      </c>
      <c r="C65" s="5"/>
      <c r="D65" s="5"/>
      <c r="E65" s="5"/>
      <c r="F65" s="4">
        <f>B65</f>
        <v>137</v>
      </c>
      <c r="G65" s="4">
        <f>F65</f>
        <v>137</v>
      </c>
      <c r="H65" s="19">
        <f>G65</f>
        <v>137</v>
      </c>
    </row>
    <row r="66" spans="1:8" ht="12.75">
      <c r="A66" s="18" t="s">
        <v>147</v>
      </c>
      <c r="B66" s="4"/>
      <c r="C66" s="4"/>
      <c r="D66" s="4"/>
      <c r="E66" s="4"/>
      <c r="F66" s="4">
        <v>836</v>
      </c>
      <c r="G66" s="4">
        <v>836</v>
      </c>
      <c r="H66" s="19">
        <v>836</v>
      </c>
    </row>
    <row r="67" spans="1:8" ht="12.75">
      <c r="A67" s="18" t="s">
        <v>21</v>
      </c>
      <c r="B67" s="4"/>
      <c r="C67" s="4"/>
      <c r="D67" s="4"/>
      <c r="E67" s="4"/>
      <c r="F67" s="4">
        <f>F66-F63-F64-F65</f>
        <v>381</v>
      </c>
      <c r="G67" s="4">
        <f>G66-G63-G64-G65</f>
        <v>381</v>
      </c>
      <c r="H67" s="19">
        <f>H66-H63-H64-H65</f>
        <v>381</v>
      </c>
    </row>
    <row r="68" spans="1:8" ht="13.5" thickBot="1">
      <c r="A68" s="20" t="s">
        <v>10</v>
      </c>
      <c r="B68" s="21"/>
      <c r="C68" s="21"/>
      <c r="D68" s="21"/>
      <c r="E68" s="21"/>
      <c r="F68" s="22">
        <f>(F63+F64+F65)/F66</f>
        <v>0.5442583732057417</v>
      </c>
      <c r="G68" s="22">
        <f>(G63+G64+G65)/G66</f>
        <v>0.5442583732057417</v>
      </c>
      <c r="H68" s="23">
        <f>(H63+H64+H65)/H66</f>
        <v>0.5442583732057417</v>
      </c>
    </row>
    <row r="69" spans="1:8" ht="13.5" thickBot="1">
      <c r="A69" s="96"/>
      <c r="B69" s="42"/>
      <c r="C69" s="97"/>
      <c r="D69" s="97"/>
      <c r="E69" s="97"/>
      <c r="F69" s="98"/>
      <c r="G69" s="98"/>
      <c r="H69" s="99"/>
    </row>
    <row r="70" spans="1:8" ht="12.75">
      <c r="A70" s="30" t="s">
        <v>15</v>
      </c>
      <c r="B70" s="45"/>
      <c r="C70" s="31"/>
      <c r="D70" s="31"/>
      <c r="E70" s="31"/>
      <c r="F70" s="31"/>
      <c r="G70" s="31"/>
      <c r="H70" s="32"/>
    </row>
    <row r="71" spans="1:8" ht="12.75">
      <c r="A71" s="18" t="s">
        <v>16</v>
      </c>
      <c r="B71" s="4"/>
      <c r="C71" s="3">
        <v>1</v>
      </c>
      <c r="D71" s="3"/>
      <c r="E71" s="3"/>
      <c r="F71" s="3">
        <v>1</v>
      </c>
      <c r="G71" s="3">
        <v>1</v>
      </c>
      <c r="H71" s="17">
        <v>1</v>
      </c>
    </row>
    <row r="72" spans="1:8" ht="12.75">
      <c r="A72" s="18" t="s">
        <v>17</v>
      </c>
      <c r="B72" s="4"/>
      <c r="C72" s="3"/>
      <c r="D72" s="3"/>
      <c r="E72" s="3"/>
      <c r="F72" s="3">
        <v>1</v>
      </c>
      <c r="G72" s="4">
        <v>1</v>
      </c>
      <c r="H72" s="19">
        <v>1</v>
      </c>
    </row>
    <row r="73" spans="1:8" ht="12.75">
      <c r="A73" s="18" t="s">
        <v>21</v>
      </c>
      <c r="B73" s="4"/>
      <c r="C73" s="3"/>
      <c r="D73" s="3"/>
      <c r="E73" s="3"/>
      <c r="F73" s="3">
        <f>F72-F71</f>
        <v>0</v>
      </c>
      <c r="G73" s="3">
        <f>G72-G71</f>
        <v>0</v>
      </c>
      <c r="H73" s="17">
        <f>H72-H71</f>
        <v>0</v>
      </c>
    </row>
    <row r="74" spans="1:8" ht="13.5" thickBot="1">
      <c r="A74" s="20" t="s">
        <v>10</v>
      </c>
      <c r="B74" s="21"/>
      <c r="C74" s="21"/>
      <c r="D74" s="21"/>
      <c r="E74" s="21"/>
      <c r="F74" s="22">
        <f>(F71)/F72</f>
        <v>1</v>
      </c>
      <c r="G74" s="22">
        <f>(G71)/G72</f>
        <v>1</v>
      </c>
      <c r="H74" s="23">
        <f>(H71)/H72</f>
        <v>1</v>
      </c>
    </row>
    <row r="75" spans="1:8" ht="13.5" thickBot="1">
      <c r="A75" s="24"/>
      <c r="B75" s="116"/>
      <c r="C75" s="25"/>
      <c r="D75" s="25"/>
      <c r="E75" s="25"/>
      <c r="F75" s="25"/>
      <c r="G75" s="25"/>
      <c r="H75" s="26"/>
    </row>
    <row r="76" spans="1:8" ht="12.75">
      <c r="A76" s="30" t="s">
        <v>18</v>
      </c>
      <c r="B76" s="45">
        <f>22491+8179</f>
        <v>30670</v>
      </c>
      <c r="C76" s="45">
        <f>22023+848</f>
        <v>22871</v>
      </c>
      <c r="D76" s="45">
        <f>435+36</f>
        <v>471</v>
      </c>
      <c r="E76" s="45"/>
      <c r="F76" s="45"/>
      <c r="G76" s="45"/>
      <c r="H76" s="46"/>
    </row>
    <row r="77" spans="1:8" ht="12.75">
      <c r="A77" s="18" t="s">
        <v>121</v>
      </c>
      <c r="B77" s="4">
        <f>-(3755+220)</f>
        <v>-3975</v>
      </c>
      <c r="C77" s="4">
        <f>-(3031+48)</f>
        <v>-3079</v>
      </c>
      <c r="D77" s="4">
        <v>-32</v>
      </c>
      <c r="E77" s="4"/>
      <c r="F77" s="4"/>
      <c r="G77" s="4"/>
      <c r="H77" s="19"/>
    </row>
    <row r="78" spans="1:8" ht="12.75">
      <c r="A78" s="18" t="s">
        <v>20</v>
      </c>
      <c r="B78" s="4">
        <f>(B76+B77)*9.51%</f>
        <v>2538.6945</v>
      </c>
      <c r="C78" s="4">
        <f>(C76+C77)*9.51%</f>
        <v>1882.2192</v>
      </c>
      <c r="D78" s="4">
        <f>(D76+D77)*9.51%</f>
        <v>41.7489</v>
      </c>
      <c r="E78" s="4"/>
      <c r="F78" s="4">
        <f>SUM(B78:E78)</f>
        <v>4462.6626</v>
      </c>
      <c r="G78" s="4">
        <f>F78</f>
        <v>4462.6626</v>
      </c>
      <c r="H78" s="19">
        <f>G78</f>
        <v>4462.6626</v>
      </c>
    </row>
    <row r="79" spans="1:8" ht="12.75">
      <c r="A79" s="18" t="s">
        <v>19</v>
      </c>
      <c r="B79" s="4">
        <f>SUM(B55:B74)</f>
        <v>580</v>
      </c>
      <c r="C79" s="4">
        <f>SUM(C55:C74)</f>
        <v>2131</v>
      </c>
      <c r="D79" s="4">
        <f>SUM(D55:D74)</f>
        <v>52</v>
      </c>
      <c r="E79" s="4">
        <f>SUM(E55:E74)</f>
        <v>295</v>
      </c>
      <c r="F79" s="4">
        <f>F71+F65+F64+F63+F57+F56</f>
        <v>2557</v>
      </c>
      <c r="G79" s="4">
        <f>G71+G65+G64+G63+G57+G56</f>
        <v>3058</v>
      </c>
      <c r="H79" s="19">
        <f>H71+H65+H64+H63+H57+H56</f>
        <v>3058</v>
      </c>
    </row>
    <row r="80" spans="1:8" ht="12.75">
      <c r="A80" s="18" t="s">
        <v>21</v>
      </c>
      <c r="B80" s="4">
        <f>B78-B79</f>
        <v>1958.6945</v>
      </c>
      <c r="C80" s="4">
        <f>C78-C79-E79</f>
        <v>-543.7808</v>
      </c>
      <c r="D80" s="4">
        <f>D78-D79</f>
        <v>-10.251100000000001</v>
      </c>
      <c r="E80" s="4"/>
      <c r="F80" s="4">
        <f>F78-F79</f>
        <v>1905.6625999999997</v>
      </c>
      <c r="G80" s="4">
        <f>G78-G79</f>
        <v>1404.6625999999997</v>
      </c>
      <c r="H80" s="19">
        <f>H78-H79</f>
        <v>1404.6625999999997</v>
      </c>
    </row>
    <row r="81" spans="1:8" ht="13.5" thickBot="1">
      <c r="A81" s="20" t="s">
        <v>122</v>
      </c>
      <c r="B81" s="22">
        <f>B79/B78</f>
        <v>0.2284638817313387</v>
      </c>
      <c r="C81" s="22">
        <f>(C79+E79)/C78</f>
        <v>1.288904076634645</v>
      </c>
      <c r="D81" s="22">
        <f>D79/D78</f>
        <v>1.2455417987060737</v>
      </c>
      <c r="E81" s="21"/>
      <c r="F81" s="22">
        <f>F79/F78</f>
        <v>0.5729763213557754</v>
      </c>
      <c r="G81" s="22">
        <f>G79/G78</f>
        <v>0.6852411383284948</v>
      </c>
      <c r="H81" s="23">
        <f>H79/H78</f>
        <v>0.6852411383284948</v>
      </c>
    </row>
    <row r="82" spans="1:8" ht="12.75">
      <c r="A82" s="112"/>
      <c r="B82" s="56"/>
      <c r="C82" s="56"/>
      <c r="D82" s="56"/>
      <c r="E82" s="57"/>
      <c r="F82" s="56"/>
      <c r="G82" s="56"/>
      <c r="H82" s="58"/>
    </row>
    <row r="83" spans="1:8" ht="12.75">
      <c r="A83" s="113"/>
      <c r="B83" s="56"/>
      <c r="C83" s="56"/>
      <c r="D83" s="56"/>
      <c r="E83" s="57"/>
      <c r="F83" s="56"/>
      <c r="G83" s="56"/>
      <c r="H83" s="58"/>
    </row>
    <row r="84" spans="1:8" ht="12.75">
      <c r="A84" s="109" t="s">
        <v>36</v>
      </c>
      <c r="B84" s="117"/>
      <c r="C84" s="2"/>
      <c r="D84" s="2"/>
      <c r="E84" s="2"/>
      <c r="F84" s="2"/>
      <c r="G84" s="2"/>
      <c r="H84" s="16"/>
    </row>
    <row r="85" spans="1:8" ht="13.5" customHeight="1" thickBot="1">
      <c r="A85" s="110"/>
      <c r="B85" s="117"/>
      <c r="C85" s="2"/>
      <c r="D85" s="2"/>
      <c r="E85" s="2"/>
      <c r="F85" s="2"/>
      <c r="G85" s="2"/>
      <c r="H85" s="16"/>
    </row>
    <row r="86" spans="1:8" ht="12.75">
      <c r="A86" s="30" t="s">
        <v>37</v>
      </c>
      <c r="B86" s="45"/>
      <c r="C86" s="31"/>
      <c r="D86" s="31"/>
      <c r="E86" s="31"/>
      <c r="F86" s="31"/>
      <c r="G86" s="31"/>
      <c r="H86" s="32"/>
    </row>
    <row r="87" spans="1:8" ht="12.75">
      <c r="A87" s="18" t="s">
        <v>43</v>
      </c>
      <c r="B87" s="4"/>
      <c r="C87" s="4"/>
      <c r="D87" s="4">
        <v>98</v>
      </c>
      <c r="E87" s="4"/>
      <c r="F87" s="4">
        <v>98</v>
      </c>
      <c r="G87" s="4">
        <v>98</v>
      </c>
      <c r="H87" s="19">
        <v>98</v>
      </c>
    </row>
    <row r="88" spans="1:8" ht="12.75">
      <c r="A88" s="18" t="s">
        <v>44</v>
      </c>
      <c r="B88" s="4"/>
      <c r="C88" s="4"/>
      <c r="D88" s="4"/>
      <c r="E88" s="4"/>
      <c r="F88" s="4">
        <v>98</v>
      </c>
      <c r="G88" s="4">
        <v>98</v>
      </c>
      <c r="H88" s="19">
        <v>98</v>
      </c>
    </row>
    <row r="89" spans="1:8" ht="12.75">
      <c r="A89" s="18" t="s">
        <v>21</v>
      </c>
      <c r="B89" s="4"/>
      <c r="C89" s="4"/>
      <c r="D89" s="4"/>
      <c r="E89" s="4"/>
      <c r="F89" s="4">
        <f>F88-F87</f>
        <v>0</v>
      </c>
      <c r="G89" s="4">
        <f>G88-G87</f>
        <v>0</v>
      </c>
      <c r="H89" s="19">
        <f>H88-H87</f>
        <v>0</v>
      </c>
    </row>
    <row r="90" spans="1:8" ht="13.5" thickBot="1">
      <c r="A90" s="20" t="s">
        <v>10</v>
      </c>
      <c r="B90" s="21"/>
      <c r="C90" s="21"/>
      <c r="D90" s="21"/>
      <c r="E90" s="21"/>
      <c r="F90" s="22">
        <f>(F87)/F88</f>
        <v>1</v>
      </c>
      <c r="G90" s="22">
        <f>(G87)/G88</f>
        <v>1</v>
      </c>
      <c r="H90" s="23">
        <f>(H87)/H88</f>
        <v>1</v>
      </c>
    </row>
    <row r="91" spans="1:8" ht="13.5" thickBot="1">
      <c r="A91" s="24"/>
      <c r="B91" s="116"/>
      <c r="C91" s="25"/>
      <c r="D91" s="25"/>
      <c r="E91" s="25"/>
      <c r="F91" s="25"/>
      <c r="G91" s="25"/>
      <c r="H91" s="26"/>
    </row>
    <row r="92" spans="1:8" ht="12.75">
      <c r="A92" s="30" t="s">
        <v>38</v>
      </c>
      <c r="B92" s="45"/>
      <c r="C92" s="31"/>
      <c r="D92" s="31"/>
      <c r="E92" s="31"/>
      <c r="F92" s="31"/>
      <c r="G92" s="31"/>
      <c r="H92" s="32"/>
    </row>
    <row r="93" spans="1:8" ht="12.75">
      <c r="A93" s="18" t="s">
        <v>45</v>
      </c>
      <c r="B93" s="4"/>
      <c r="C93" s="4">
        <v>1422</v>
      </c>
      <c r="D93" s="4"/>
      <c r="E93" s="4">
        <v>710</v>
      </c>
      <c r="F93" s="4">
        <v>1772</v>
      </c>
      <c r="G93" s="4">
        <v>2132</v>
      </c>
      <c r="H93" s="19">
        <v>2132</v>
      </c>
    </row>
    <row r="94" spans="1:8" ht="12.75" customHeight="1">
      <c r="A94" s="18" t="s">
        <v>145</v>
      </c>
      <c r="B94" s="4">
        <v>182</v>
      </c>
      <c r="C94" s="4"/>
      <c r="D94" s="4"/>
      <c r="E94" s="4"/>
      <c r="F94" s="4">
        <f>B94</f>
        <v>182</v>
      </c>
      <c r="G94" s="4">
        <f>F94</f>
        <v>182</v>
      </c>
      <c r="H94" s="19">
        <f>G94</f>
        <v>182</v>
      </c>
    </row>
    <row r="95" spans="1:8" ht="12.75">
      <c r="A95" s="18" t="s">
        <v>46</v>
      </c>
      <c r="B95" s="4"/>
      <c r="C95" s="4"/>
      <c r="D95" s="4"/>
      <c r="E95" s="4"/>
      <c r="F95" s="4">
        <v>946</v>
      </c>
      <c r="G95" s="4">
        <v>946</v>
      </c>
      <c r="H95" s="19">
        <v>946</v>
      </c>
    </row>
    <row r="96" spans="1:8" ht="12.75">
      <c r="A96" s="18" t="s">
        <v>21</v>
      </c>
      <c r="B96" s="4"/>
      <c r="C96" s="4"/>
      <c r="D96" s="4"/>
      <c r="E96" s="4"/>
      <c r="F96" s="4">
        <f>F95-F94-F93</f>
        <v>-1008</v>
      </c>
      <c r="G96" s="4">
        <f>G95-G94-G93</f>
        <v>-1368</v>
      </c>
      <c r="H96" s="19">
        <f>H95-H94-H93</f>
        <v>-1368</v>
      </c>
    </row>
    <row r="97" spans="1:8" ht="13.5" thickBot="1">
      <c r="A97" s="20" t="s">
        <v>10</v>
      </c>
      <c r="B97" s="21"/>
      <c r="C97" s="21"/>
      <c r="D97" s="21"/>
      <c r="E97" s="21"/>
      <c r="F97" s="22">
        <f>(F93+F94)/F95</f>
        <v>2.06553911205074</v>
      </c>
      <c r="G97" s="22">
        <f>(G93+G94)/G95</f>
        <v>2.446088794926004</v>
      </c>
      <c r="H97" s="23">
        <f>(H93+H94)/H95</f>
        <v>2.446088794926004</v>
      </c>
    </row>
    <row r="98" spans="1:8" ht="13.5" thickBot="1">
      <c r="A98" s="24"/>
      <c r="B98" s="116"/>
      <c r="C98" s="25"/>
      <c r="D98" s="25"/>
      <c r="E98" s="25"/>
      <c r="F98" s="25"/>
      <c r="G98" s="25"/>
      <c r="H98" s="26"/>
    </row>
    <row r="99" spans="1:8" ht="12.75">
      <c r="A99" s="30" t="s">
        <v>39</v>
      </c>
      <c r="B99" s="45"/>
      <c r="C99" s="31"/>
      <c r="D99" s="31"/>
      <c r="E99" s="31"/>
      <c r="F99" s="31"/>
      <c r="G99" s="31"/>
      <c r="H99" s="32"/>
    </row>
    <row r="100" spans="1:8" ht="12.75">
      <c r="A100" s="18" t="s">
        <v>47</v>
      </c>
      <c r="B100" s="4"/>
      <c r="C100" s="4">
        <v>2135</v>
      </c>
      <c r="D100" s="4"/>
      <c r="E100" s="4">
        <v>350</v>
      </c>
      <c r="F100" s="4">
        <v>1485</v>
      </c>
      <c r="G100" s="4">
        <v>2485</v>
      </c>
      <c r="H100" s="19">
        <v>2485</v>
      </c>
    </row>
    <row r="101" spans="1:8" ht="12.75" customHeight="1">
      <c r="A101" s="18" t="s">
        <v>145</v>
      </c>
      <c r="B101" s="4">
        <v>154</v>
      </c>
      <c r="C101" s="4"/>
      <c r="D101" s="4"/>
      <c r="E101" s="4"/>
      <c r="F101" s="4">
        <f>B101</f>
        <v>154</v>
      </c>
      <c r="G101" s="4">
        <f>F101</f>
        <v>154</v>
      </c>
      <c r="H101" s="19">
        <f>G101</f>
        <v>154</v>
      </c>
    </row>
    <row r="102" spans="1:8" ht="12.75">
      <c r="A102" s="18" t="s">
        <v>48</v>
      </c>
      <c r="B102" s="4"/>
      <c r="C102" s="4"/>
      <c r="D102" s="4"/>
      <c r="E102" s="4"/>
      <c r="F102" s="4">
        <v>5733</v>
      </c>
      <c r="G102" s="4">
        <v>5733</v>
      </c>
      <c r="H102" s="19">
        <v>5733</v>
      </c>
    </row>
    <row r="103" spans="1:8" ht="12.75">
      <c r="A103" s="18" t="s">
        <v>21</v>
      </c>
      <c r="B103" s="4"/>
      <c r="C103" s="4"/>
      <c r="D103" s="4"/>
      <c r="E103" s="4"/>
      <c r="F103" s="4">
        <f>F102-F101-F100</f>
        <v>4094</v>
      </c>
      <c r="G103" s="4">
        <f>G102-G101-G100</f>
        <v>3094</v>
      </c>
      <c r="H103" s="19">
        <f>H102-H101-H100</f>
        <v>3094</v>
      </c>
    </row>
    <row r="104" spans="1:8" ht="13.5" thickBot="1">
      <c r="A104" s="20" t="s">
        <v>10</v>
      </c>
      <c r="B104" s="21"/>
      <c r="C104" s="21"/>
      <c r="D104" s="21"/>
      <c r="E104" s="21"/>
      <c r="F104" s="22">
        <f>(F100+F101)/F102</f>
        <v>0.285888714460143</v>
      </c>
      <c r="G104" s="22">
        <f>(G100+G101)/G102</f>
        <v>0.4603174603174603</v>
      </c>
      <c r="H104" s="23">
        <f>(H100+H101)/H102</f>
        <v>0.4603174603174603</v>
      </c>
    </row>
    <row r="105" spans="1:8" ht="13.5" customHeight="1" thickBot="1">
      <c r="A105" s="24"/>
      <c r="B105" s="116"/>
      <c r="C105" s="25"/>
      <c r="D105" s="25"/>
      <c r="E105" s="25"/>
      <c r="F105" s="25"/>
      <c r="G105" s="25"/>
      <c r="H105" s="26"/>
    </row>
    <row r="106" spans="1:8" ht="12.75">
      <c r="A106" s="30" t="s">
        <v>123</v>
      </c>
      <c r="B106" s="45"/>
      <c r="C106" s="31"/>
      <c r="D106" s="31"/>
      <c r="E106" s="31"/>
      <c r="F106" s="31"/>
      <c r="G106" s="31"/>
      <c r="H106" s="32"/>
    </row>
    <row r="107" spans="1:8" ht="12.75">
      <c r="A107" s="18" t="s">
        <v>124</v>
      </c>
      <c r="B107" s="4"/>
      <c r="C107" s="4"/>
      <c r="D107" s="4"/>
      <c r="E107" s="4"/>
      <c r="F107" s="4">
        <v>0</v>
      </c>
      <c r="G107" s="4">
        <v>0</v>
      </c>
      <c r="H107" s="19">
        <v>0</v>
      </c>
    </row>
    <row r="108" spans="1:8" ht="12.75">
      <c r="A108" s="18" t="s">
        <v>125</v>
      </c>
      <c r="B108" s="4"/>
      <c r="C108" s="4"/>
      <c r="D108" s="4"/>
      <c r="E108" s="4"/>
      <c r="F108" s="4">
        <v>5</v>
      </c>
      <c r="G108" s="4">
        <v>5</v>
      </c>
      <c r="H108" s="19">
        <v>5</v>
      </c>
    </row>
    <row r="109" spans="1:8" ht="12.75">
      <c r="A109" s="18" t="s">
        <v>21</v>
      </c>
      <c r="B109" s="4"/>
      <c r="C109" s="4"/>
      <c r="D109" s="4"/>
      <c r="E109" s="4"/>
      <c r="F109" s="4">
        <f>F108-F107</f>
        <v>5</v>
      </c>
      <c r="G109" s="4">
        <f>G108-G107</f>
        <v>5</v>
      </c>
      <c r="H109" s="19">
        <f>H108-H107</f>
        <v>5</v>
      </c>
    </row>
    <row r="110" spans="1:8" ht="13.5" thickBot="1">
      <c r="A110" s="20" t="s">
        <v>10</v>
      </c>
      <c r="B110" s="21"/>
      <c r="C110" s="21"/>
      <c r="D110" s="21"/>
      <c r="E110" s="21"/>
      <c r="F110" s="22">
        <f>(F107)/F108</f>
        <v>0</v>
      </c>
      <c r="G110" s="22">
        <f>(G107)/G108</f>
        <v>0</v>
      </c>
      <c r="H110" s="23">
        <f>(H107)/H108</f>
        <v>0</v>
      </c>
    </row>
    <row r="111" spans="1:8" ht="13.5" thickBot="1">
      <c r="A111" s="27"/>
      <c r="B111" s="116"/>
      <c r="C111" s="25"/>
      <c r="D111" s="25"/>
      <c r="E111" s="25"/>
      <c r="F111" s="25"/>
      <c r="G111" s="25"/>
      <c r="H111" s="26"/>
    </row>
    <row r="112" spans="1:9" ht="12.75">
      <c r="A112" s="30" t="s">
        <v>40</v>
      </c>
      <c r="B112" s="45">
        <f>9130+6326</f>
        <v>15456</v>
      </c>
      <c r="C112" s="31">
        <f>814+51828+56</f>
        <v>52698</v>
      </c>
      <c r="D112" s="31">
        <f>1030+2+2124</f>
        <v>3156</v>
      </c>
      <c r="E112" s="31"/>
      <c r="F112" s="31"/>
      <c r="G112" s="31"/>
      <c r="H112" s="32"/>
      <c r="I112" s="106"/>
    </row>
    <row r="113" spans="1:8" ht="12.75">
      <c r="A113" s="18" t="s">
        <v>121</v>
      </c>
      <c r="B113" s="4"/>
      <c r="C113" s="3"/>
      <c r="D113" s="3"/>
      <c r="E113" s="3"/>
      <c r="F113" s="3"/>
      <c r="G113" s="3"/>
      <c r="H113" s="17"/>
    </row>
    <row r="114" spans="1:8" ht="12.75">
      <c r="A114" s="18" t="s">
        <v>42</v>
      </c>
      <c r="B114" s="4">
        <f>(B112+B113)*9.51%</f>
        <v>1469.8656</v>
      </c>
      <c r="C114" s="3">
        <f>(C112*9.51%)</f>
        <v>5011.5798</v>
      </c>
      <c r="D114" s="3">
        <f>(D112*9.51%)</f>
        <v>300.1356</v>
      </c>
      <c r="E114" s="4"/>
      <c r="F114" s="4">
        <v>6782</v>
      </c>
      <c r="G114" s="4">
        <v>6782</v>
      </c>
      <c r="H114" s="19">
        <v>6782</v>
      </c>
    </row>
    <row r="115" spans="1:8" ht="12.75">
      <c r="A115" s="18" t="s">
        <v>41</v>
      </c>
      <c r="B115" s="4">
        <f>SUM(B86:B111)</f>
        <v>336</v>
      </c>
      <c r="C115" s="4">
        <f>SUM(C86:C111)</f>
        <v>3557</v>
      </c>
      <c r="D115" s="4">
        <f>SUM(D86:D111)</f>
        <v>98</v>
      </c>
      <c r="E115" s="4">
        <f>SUM(E86:E111)</f>
        <v>1060</v>
      </c>
      <c r="F115" s="4">
        <f>+F107+F101+F100+F94+F93+F87</f>
        <v>3691</v>
      </c>
      <c r="G115" s="4">
        <f>+G107+G101+G100+G94+G93+G87</f>
        <v>5051</v>
      </c>
      <c r="H115" s="19">
        <f>+H107+H101+H100+H94+H93+H87</f>
        <v>5051</v>
      </c>
    </row>
    <row r="116" spans="1:8" ht="12.75">
      <c r="A116" s="18" t="s">
        <v>21</v>
      </c>
      <c r="B116" s="4">
        <f>B114-B115</f>
        <v>1133.8656</v>
      </c>
      <c r="C116" s="3">
        <f>C114-C115-E115</f>
        <v>394.57980000000043</v>
      </c>
      <c r="D116" s="3">
        <f>D114-D115</f>
        <v>202.1356</v>
      </c>
      <c r="E116" s="4"/>
      <c r="F116" s="4">
        <f>F114-F115</f>
        <v>3091</v>
      </c>
      <c r="G116" s="4">
        <f>G114-G115</f>
        <v>1731</v>
      </c>
      <c r="H116" s="19">
        <f>H114-H115</f>
        <v>1731</v>
      </c>
    </row>
    <row r="117" spans="1:8" ht="13.5" thickBot="1">
      <c r="A117" s="20" t="s">
        <v>122</v>
      </c>
      <c r="B117" s="22">
        <f>B115/B114</f>
        <v>0.2285923284414575</v>
      </c>
      <c r="C117" s="22">
        <f>(C115+E115)/C114</f>
        <v>0.9212663839055301</v>
      </c>
      <c r="D117" s="22">
        <f>D115/D114</f>
        <v>0.3265190800424875</v>
      </c>
      <c r="E117" s="21"/>
      <c r="F117" s="22">
        <f>F115/F114</f>
        <v>0.5442347390150398</v>
      </c>
      <c r="G117" s="22">
        <f>G115/G114</f>
        <v>0.7447655558832202</v>
      </c>
      <c r="H117" s="23">
        <f>H115/H114</f>
        <v>0.7447655558832202</v>
      </c>
    </row>
    <row r="118" spans="1:8" ht="12.75">
      <c r="A118" s="112"/>
      <c r="B118" s="56"/>
      <c r="C118" s="56"/>
      <c r="D118" s="56"/>
      <c r="E118" s="57"/>
      <c r="F118" s="56"/>
      <c r="G118" s="56"/>
      <c r="H118" s="58"/>
    </row>
    <row r="119" spans="1:8" ht="12.75">
      <c r="A119" s="104"/>
      <c r="B119" s="117"/>
      <c r="C119" s="2"/>
      <c r="D119" s="2"/>
      <c r="E119" s="2"/>
      <c r="F119" s="2"/>
      <c r="G119" s="2"/>
      <c r="H119" s="16"/>
    </row>
    <row r="120" spans="1:8" ht="12.75">
      <c r="A120" s="109" t="s">
        <v>49</v>
      </c>
      <c r="B120" s="117"/>
      <c r="C120" s="2"/>
      <c r="D120" s="2"/>
      <c r="E120" s="2"/>
      <c r="F120" s="2"/>
      <c r="G120" s="2"/>
      <c r="H120" s="16"/>
    </row>
    <row r="121" spans="1:8" ht="13.5" thickBot="1">
      <c r="A121" s="110"/>
      <c r="B121" s="117"/>
      <c r="C121" s="2"/>
      <c r="D121" s="2"/>
      <c r="E121" s="2"/>
      <c r="F121" s="2"/>
      <c r="G121" s="2"/>
      <c r="H121" s="16"/>
    </row>
    <row r="122" spans="1:8" ht="12.75">
      <c r="A122" s="30" t="s">
        <v>53</v>
      </c>
      <c r="B122" s="45"/>
      <c r="C122" s="31"/>
      <c r="D122" s="31"/>
      <c r="E122" s="31"/>
      <c r="F122" s="31"/>
      <c r="G122" s="31"/>
      <c r="H122" s="32"/>
    </row>
    <row r="123" spans="1:8" ht="12.75">
      <c r="A123" s="18" t="s">
        <v>58</v>
      </c>
      <c r="B123" s="4"/>
      <c r="C123" s="4">
        <v>95</v>
      </c>
      <c r="D123" s="4"/>
      <c r="E123" s="4">
        <v>4</v>
      </c>
      <c r="F123" s="4">
        <v>79</v>
      </c>
      <c r="G123" s="4">
        <v>99</v>
      </c>
      <c r="H123" s="19">
        <v>99</v>
      </c>
    </row>
    <row r="124" spans="1:8" ht="12.75" customHeight="1">
      <c r="A124" s="18" t="s">
        <v>145</v>
      </c>
      <c r="B124" s="4">
        <v>29</v>
      </c>
      <c r="C124" s="4"/>
      <c r="D124" s="4"/>
      <c r="E124" s="4"/>
      <c r="F124" s="4">
        <f>B124</f>
        <v>29</v>
      </c>
      <c r="G124" s="4">
        <f>F124</f>
        <v>29</v>
      </c>
      <c r="H124" s="19">
        <f>G124</f>
        <v>29</v>
      </c>
    </row>
    <row r="125" spans="1:8" ht="12.75">
      <c r="A125" s="18" t="s">
        <v>59</v>
      </c>
      <c r="B125" s="4"/>
      <c r="C125" s="4"/>
      <c r="D125" s="4"/>
      <c r="E125" s="4"/>
      <c r="F125" s="4">
        <v>202</v>
      </c>
      <c r="G125" s="4">
        <v>202</v>
      </c>
      <c r="H125" s="19">
        <v>202</v>
      </c>
    </row>
    <row r="126" spans="1:8" ht="12.75">
      <c r="A126" s="18" t="s">
        <v>21</v>
      </c>
      <c r="B126" s="4"/>
      <c r="C126" s="4"/>
      <c r="D126" s="4"/>
      <c r="E126" s="4"/>
      <c r="F126" s="4">
        <f>F125-F124-F123</f>
        <v>94</v>
      </c>
      <c r="G126" s="4">
        <f>G125-G124-G123</f>
        <v>74</v>
      </c>
      <c r="H126" s="19">
        <f>H125-H124-H123</f>
        <v>74</v>
      </c>
    </row>
    <row r="127" spans="1:8" ht="13.5" thickBot="1">
      <c r="A127" s="20" t="s">
        <v>10</v>
      </c>
      <c r="B127" s="21"/>
      <c r="C127" s="21"/>
      <c r="D127" s="21"/>
      <c r="E127" s="21"/>
      <c r="F127" s="22">
        <f>(F123+F124)/F125</f>
        <v>0.5346534653465347</v>
      </c>
      <c r="G127" s="22">
        <f>(G123+G124)/G125</f>
        <v>0.6336633663366337</v>
      </c>
      <c r="H127" s="23">
        <f>(H123+H124)/H125</f>
        <v>0.6336633663366337</v>
      </c>
    </row>
    <row r="128" spans="1:8" ht="13.5" thickBot="1">
      <c r="A128" s="24"/>
      <c r="B128" s="116"/>
      <c r="C128" s="25"/>
      <c r="D128" s="25"/>
      <c r="E128" s="25"/>
      <c r="F128" s="25"/>
      <c r="G128" s="25"/>
      <c r="H128" s="26"/>
    </row>
    <row r="129" spans="1:8" ht="12.75">
      <c r="A129" s="30" t="s">
        <v>54</v>
      </c>
      <c r="B129" s="45"/>
      <c r="C129" s="31"/>
      <c r="D129" s="31"/>
      <c r="E129" s="31"/>
      <c r="F129" s="31"/>
      <c r="G129" s="31"/>
      <c r="H129" s="32"/>
    </row>
    <row r="130" spans="1:8" ht="12.75">
      <c r="A130" s="18" t="s">
        <v>60</v>
      </c>
      <c r="B130" s="4"/>
      <c r="C130" s="4"/>
      <c r="D130" s="4"/>
      <c r="E130" s="4"/>
      <c r="F130" s="4">
        <v>0</v>
      </c>
      <c r="G130" s="4">
        <v>0</v>
      </c>
      <c r="H130" s="19">
        <v>0</v>
      </c>
    </row>
    <row r="131" spans="1:8" ht="12.75" customHeight="1">
      <c r="A131" s="18" t="s">
        <v>145</v>
      </c>
      <c r="B131" s="4">
        <v>11</v>
      </c>
      <c r="C131" s="4"/>
      <c r="D131" s="4"/>
      <c r="E131" s="4"/>
      <c r="F131" s="4">
        <f>B131</f>
        <v>11</v>
      </c>
      <c r="G131" s="4">
        <f>F131</f>
        <v>11</v>
      </c>
      <c r="H131" s="19">
        <f>G131</f>
        <v>11</v>
      </c>
    </row>
    <row r="132" spans="1:8" ht="12.75">
      <c r="A132" s="18" t="s">
        <v>61</v>
      </c>
      <c r="B132" s="4"/>
      <c r="C132" s="4"/>
      <c r="D132" s="4"/>
      <c r="E132" s="4"/>
      <c r="F132" s="4">
        <v>63</v>
      </c>
      <c r="G132" s="4">
        <v>63</v>
      </c>
      <c r="H132" s="19">
        <v>63</v>
      </c>
    </row>
    <row r="133" spans="1:8" ht="12.75">
      <c r="A133" s="18" t="s">
        <v>21</v>
      </c>
      <c r="B133" s="4"/>
      <c r="C133" s="4"/>
      <c r="D133" s="4"/>
      <c r="E133" s="4"/>
      <c r="F133" s="4">
        <f>F132-F131-F130</f>
        <v>52</v>
      </c>
      <c r="G133" s="4">
        <f>G132-G131-G130</f>
        <v>52</v>
      </c>
      <c r="H133" s="19">
        <f>H132-H131-H130</f>
        <v>52</v>
      </c>
    </row>
    <row r="134" spans="1:8" ht="13.5" thickBot="1">
      <c r="A134" s="20" t="s">
        <v>10</v>
      </c>
      <c r="B134" s="21"/>
      <c r="C134" s="21"/>
      <c r="D134" s="21"/>
      <c r="E134" s="21"/>
      <c r="F134" s="22">
        <f>(F130+F131)/F132</f>
        <v>0.1746031746031746</v>
      </c>
      <c r="G134" s="22">
        <f>(G130+G131)/G132</f>
        <v>0.1746031746031746</v>
      </c>
      <c r="H134" s="23">
        <f>(H130+H131)/H132</f>
        <v>0.1746031746031746</v>
      </c>
    </row>
    <row r="135" spans="1:8" ht="13.5" thickBot="1">
      <c r="A135" s="24"/>
      <c r="B135" s="116"/>
      <c r="C135" s="25"/>
      <c r="D135" s="25"/>
      <c r="E135" s="25"/>
      <c r="F135" s="25"/>
      <c r="G135" s="25"/>
      <c r="H135" s="26"/>
    </row>
    <row r="136" spans="1:8" s="9" customFormat="1" ht="12.75">
      <c r="A136" s="30" t="s">
        <v>55</v>
      </c>
      <c r="B136" s="45"/>
      <c r="C136" s="45"/>
      <c r="D136" s="45"/>
      <c r="E136" s="48"/>
      <c r="F136" s="45"/>
      <c r="G136" s="45"/>
      <c r="H136" s="46"/>
    </row>
    <row r="137" spans="1:8" s="9" customFormat="1" ht="12.75">
      <c r="A137" s="82" t="s">
        <v>62</v>
      </c>
      <c r="B137" s="81"/>
      <c r="C137" s="81"/>
      <c r="D137" s="81">
        <v>64</v>
      </c>
      <c r="E137" s="54">
        <v>962</v>
      </c>
      <c r="F137" s="81">
        <v>856</v>
      </c>
      <c r="G137" s="81">
        <v>1026</v>
      </c>
      <c r="H137" s="119">
        <v>1026</v>
      </c>
    </row>
    <row r="138" spans="1:8" s="9" customFormat="1" ht="22.5">
      <c r="A138" s="47" t="s">
        <v>140</v>
      </c>
      <c r="B138" s="5"/>
      <c r="C138" s="5"/>
      <c r="D138" s="5"/>
      <c r="E138" s="5">
        <v>63</v>
      </c>
      <c r="F138" s="5">
        <v>63</v>
      </c>
      <c r="G138" s="5">
        <v>63</v>
      </c>
      <c r="H138" s="44">
        <v>63</v>
      </c>
    </row>
    <row r="139" spans="1:8" s="9" customFormat="1" ht="22.5">
      <c r="A139" s="47" t="s">
        <v>141</v>
      </c>
      <c r="B139" s="5"/>
      <c r="C139" s="5"/>
      <c r="D139" s="5"/>
      <c r="E139" s="5">
        <v>300</v>
      </c>
      <c r="F139" s="5">
        <v>300</v>
      </c>
      <c r="G139" s="5">
        <v>300</v>
      </c>
      <c r="H139" s="44">
        <v>300</v>
      </c>
    </row>
    <row r="140" spans="1:8" s="9" customFormat="1" ht="12.75" customHeight="1">
      <c r="A140" s="18" t="s">
        <v>145</v>
      </c>
      <c r="B140" s="4">
        <v>450</v>
      </c>
      <c r="C140" s="5"/>
      <c r="D140" s="5"/>
      <c r="E140" s="5"/>
      <c r="F140" s="4">
        <f>B140</f>
        <v>450</v>
      </c>
      <c r="G140" s="4">
        <f>F140</f>
        <v>450</v>
      </c>
      <c r="H140" s="19">
        <f>G140</f>
        <v>450</v>
      </c>
    </row>
    <row r="141" spans="1:8" s="9" customFormat="1" ht="12.75">
      <c r="A141" s="18" t="s">
        <v>63</v>
      </c>
      <c r="B141" s="4"/>
      <c r="C141" s="4"/>
      <c r="D141" s="4"/>
      <c r="E141" s="4"/>
      <c r="F141" s="4">
        <v>2948</v>
      </c>
      <c r="G141" s="4">
        <v>2948</v>
      </c>
      <c r="H141" s="19">
        <v>2948</v>
      </c>
    </row>
    <row r="142" spans="1:8" s="9" customFormat="1" ht="12.75">
      <c r="A142" s="18" t="s">
        <v>21</v>
      </c>
      <c r="B142" s="4"/>
      <c r="C142" s="4"/>
      <c r="D142" s="4"/>
      <c r="E142" s="4"/>
      <c r="F142" s="4">
        <f>F141-F30-F138-F139-F140</f>
        <v>1560</v>
      </c>
      <c r="G142" s="4">
        <f>G141-G30-G138-G139-G140</f>
        <v>1560</v>
      </c>
      <c r="H142" s="19">
        <f>H141-H30-H138-H139-H140</f>
        <v>1560</v>
      </c>
    </row>
    <row r="143" spans="1:8" ht="13.5" thickBot="1">
      <c r="A143" s="20" t="s">
        <v>10</v>
      </c>
      <c r="B143" s="49"/>
      <c r="C143" s="49"/>
      <c r="D143" s="49"/>
      <c r="E143" s="49"/>
      <c r="F143" s="22">
        <f>(F137+F138+F139+F140)/F141</f>
        <v>0.566146540027137</v>
      </c>
      <c r="G143" s="22">
        <f>(G137+G138+G139+G140)/G141</f>
        <v>0.6238127544097694</v>
      </c>
      <c r="H143" s="23">
        <f>(H137+H138+H139+H140)/H141</f>
        <v>0.6238127544097694</v>
      </c>
    </row>
    <row r="144" spans="1:8" ht="13.5" thickBot="1">
      <c r="A144" s="96"/>
      <c r="B144" s="116"/>
      <c r="C144" s="37"/>
      <c r="D144" s="37"/>
      <c r="E144" s="37"/>
      <c r="F144" s="98"/>
      <c r="G144" s="98"/>
      <c r="H144" s="99"/>
    </row>
    <row r="145" spans="1:8" ht="12.75">
      <c r="A145" s="30" t="s">
        <v>56</v>
      </c>
      <c r="B145" s="45"/>
      <c r="C145" s="31"/>
      <c r="D145" s="31"/>
      <c r="E145" s="31"/>
      <c r="F145" s="31"/>
      <c r="G145" s="31"/>
      <c r="H145" s="32"/>
    </row>
    <row r="146" spans="1:8" ht="12.75">
      <c r="A146" s="18" t="s">
        <v>64</v>
      </c>
      <c r="B146" s="4"/>
      <c r="C146" s="3"/>
      <c r="D146" s="3"/>
      <c r="E146" s="3">
        <v>100</v>
      </c>
      <c r="F146" s="3">
        <v>100</v>
      </c>
      <c r="G146" s="3">
        <v>100</v>
      </c>
      <c r="H146" s="17">
        <v>100</v>
      </c>
    </row>
    <row r="147" spans="1:8" ht="12.75" customHeight="1">
      <c r="A147" s="18" t="s">
        <v>145</v>
      </c>
      <c r="B147" s="4">
        <v>22</v>
      </c>
      <c r="C147" s="3"/>
      <c r="D147" s="3"/>
      <c r="E147" s="3"/>
      <c r="F147" s="4">
        <f>B147</f>
        <v>22</v>
      </c>
      <c r="G147" s="4">
        <f>F147</f>
        <v>22</v>
      </c>
      <c r="H147" s="19">
        <f>G147</f>
        <v>22</v>
      </c>
    </row>
    <row r="148" spans="1:8" ht="12.75">
      <c r="A148" s="18" t="s">
        <v>65</v>
      </c>
      <c r="B148" s="4"/>
      <c r="C148" s="3"/>
      <c r="D148" s="3"/>
      <c r="E148" s="3"/>
      <c r="F148" s="3">
        <v>100</v>
      </c>
      <c r="G148" s="4">
        <v>100</v>
      </c>
      <c r="H148" s="19">
        <v>100</v>
      </c>
    </row>
    <row r="149" spans="1:8" ht="12.75">
      <c r="A149" s="18" t="s">
        <v>21</v>
      </c>
      <c r="B149" s="4"/>
      <c r="C149" s="3"/>
      <c r="D149" s="3"/>
      <c r="E149" s="3"/>
      <c r="F149" s="4">
        <f>F148-F147-F146</f>
        <v>-22</v>
      </c>
      <c r="G149" s="4">
        <f>G148-G147-G146</f>
        <v>-22</v>
      </c>
      <c r="H149" s="19">
        <f>H148-H147-H146</f>
        <v>-22</v>
      </c>
    </row>
    <row r="150" spans="1:8" ht="13.5" thickBot="1">
      <c r="A150" s="20" t="s">
        <v>10</v>
      </c>
      <c r="B150" s="21"/>
      <c r="C150" s="21"/>
      <c r="D150" s="21"/>
      <c r="E150" s="21"/>
      <c r="F150" s="22">
        <f>(F146+F147)/F148</f>
        <v>1.22</v>
      </c>
      <c r="G150" s="22">
        <f>(G146+G147)/G148</f>
        <v>1.22</v>
      </c>
      <c r="H150" s="23">
        <f>(H146+H147)/H148</f>
        <v>1.22</v>
      </c>
    </row>
    <row r="151" spans="1:8" ht="12.75" customHeight="1" thickBot="1">
      <c r="A151" s="27"/>
      <c r="B151" s="42"/>
      <c r="C151" s="42"/>
      <c r="D151" s="42"/>
      <c r="E151" s="42"/>
      <c r="F151" s="41"/>
      <c r="G151" s="41"/>
      <c r="H151" s="43"/>
    </row>
    <row r="152" spans="1:8" ht="12.75">
      <c r="A152" s="30" t="s">
        <v>57</v>
      </c>
      <c r="B152" s="45"/>
      <c r="C152" s="31"/>
      <c r="D152" s="31"/>
      <c r="E152" s="31"/>
      <c r="F152" s="31"/>
      <c r="G152" s="31"/>
      <c r="H152" s="32"/>
    </row>
    <row r="153" spans="1:8" ht="12.75">
      <c r="A153" s="18" t="s">
        <v>66</v>
      </c>
      <c r="B153" s="4">
        <v>600</v>
      </c>
      <c r="C153" s="4"/>
      <c r="D153" s="4"/>
      <c r="E153" s="4">
        <v>775</v>
      </c>
      <c r="F153" s="4">
        <v>1375</v>
      </c>
      <c r="G153" s="4">
        <v>1375</v>
      </c>
      <c r="H153" s="19">
        <v>1375</v>
      </c>
    </row>
    <row r="154" spans="1:8" ht="12.75" customHeight="1">
      <c r="A154" s="18" t="s">
        <v>145</v>
      </c>
      <c r="B154" s="4">
        <v>28</v>
      </c>
      <c r="C154" s="4"/>
      <c r="D154" s="4"/>
      <c r="E154" s="4"/>
      <c r="F154" s="4">
        <f>B154</f>
        <v>28</v>
      </c>
      <c r="G154" s="4">
        <f>F154</f>
        <v>28</v>
      </c>
      <c r="H154" s="19">
        <f>G154</f>
        <v>28</v>
      </c>
    </row>
    <row r="155" spans="1:8" ht="12.75">
      <c r="A155" s="18" t="s">
        <v>67</v>
      </c>
      <c r="B155" s="4"/>
      <c r="C155" s="4"/>
      <c r="D155" s="4"/>
      <c r="E155" s="4"/>
      <c r="F155" s="4">
        <v>2433</v>
      </c>
      <c r="G155" s="4">
        <v>2433</v>
      </c>
      <c r="H155" s="19">
        <v>2433</v>
      </c>
    </row>
    <row r="156" spans="1:8" ht="12.75">
      <c r="A156" s="18" t="s">
        <v>21</v>
      </c>
      <c r="B156" s="4"/>
      <c r="C156" s="4"/>
      <c r="D156" s="4"/>
      <c r="E156" s="4"/>
      <c r="F156" s="4">
        <f>F155-F154-F153</f>
        <v>1030</v>
      </c>
      <c r="G156" s="4">
        <f>G155-G154-G153</f>
        <v>1030</v>
      </c>
      <c r="H156" s="19">
        <f>H155-H154-H153</f>
        <v>1030</v>
      </c>
    </row>
    <row r="157" spans="1:8" ht="13.5" thickBot="1">
      <c r="A157" s="20" t="s">
        <v>10</v>
      </c>
      <c r="B157" s="21"/>
      <c r="C157" s="21"/>
      <c r="D157" s="21"/>
      <c r="E157" s="21"/>
      <c r="F157" s="22">
        <f>(F153+F154)/F155</f>
        <v>0.5766543362104398</v>
      </c>
      <c r="G157" s="22">
        <f>(G153+G154)/G155</f>
        <v>0.5766543362104398</v>
      </c>
      <c r="H157" s="23">
        <f>(H153+H154)/H155</f>
        <v>0.5766543362104398</v>
      </c>
    </row>
    <row r="158" spans="1:8" ht="12.75" customHeight="1" thickBot="1">
      <c r="A158" s="24"/>
      <c r="B158" s="116"/>
      <c r="C158" s="25"/>
      <c r="D158" s="25"/>
      <c r="E158" s="25"/>
      <c r="F158" s="25"/>
      <c r="G158" s="25"/>
      <c r="H158" s="26"/>
    </row>
    <row r="159" spans="1:8" ht="12.75">
      <c r="A159" s="30" t="s">
        <v>50</v>
      </c>
      <c r="B159" s="45">
        <v>51802</v>
      </c>
      <c r="C159" s="45">
        <v>9425</v>
      </c>
      <c r="D159" s="45">
        <v>211</v>
      </c>
      <c r="E159" s="45"/>
      <c r="F159" s="45"/>
      <c r="G159" s="45"/>
      <c r="H159" s="46"/>
    </row>
    <row r="160" spans="1:8" ht="12.75">
      <c r="A160" s="18" t="s">
        <v>121</v>
      </c>
      <c r="B160" s="4">
        <v>-1009</v>
      </c>
      <c r="C160" s="4"/>
      <c r="D160" s="4"/>
      <c r="E160" s="4"/>
      <c r="F160" s="4"/>
      <c r="G160" s="4"/>
      <c r="H160" s="19"/>
    </row>
    <row r="161" spans="1:8" ht="12.75">
      <c r="A161" s="18" t="s">
        <v>52</v>
      </c>
      <c r="B161" s="4">
        <f>(B159+B160)*9.51%+1</f>
        <v>4831.4143</v>
      </c>
      <c r="C161" s="4">
        <f>(C159+C160)*9.51%</f>
        <v>896.3175</v>
      </c>
      <c r="D161" s="4">
        <f>(D159+D160)*9.51%</f>
        <v>20.066100000000002</v>
      </c>
      <c r="E161" s="4"/>
      <c r="F161" s="4">
        <v>5747</v>
      </c>
      <c r="G161" s="4">
        <v>5747</v>
      </c>
      <c r="H161" s="19">
        <v>5747</v>
      </c>
    </row>
    <row r="162" spans="1:8" ht="12.75">
      <c r="A162" s="18" t="s">
        <v>51</v>
      </c>
      <c r="B162" s="4">
        <f>SUM(B122:B158)</f>
        <v>1140</v>
      </c>
      <c r="C162" s="4">
        <f>SUM(C122:C158)</f>
        <v>95</v>
      </c>
      <c r="D162" s="4">
        <f>SUM(D122:D158)</f>
        <v>64</v>
      </c>
      <c r="E162" s="4">
        <f>SUM(E122:E158)</f>
        <v>2204</v>
      </c>
      <c r="F162" s="4">
        <f>F154+F153+F147+F146+F140+F139+F138+F137+F131+F130+F124+F123</f>
        <v>3313</v>
      </c>
      <c r="G162" s="4">
        <f>G154+G153+G147+G146+G140+G139+G138+G137+G131+G130+G124+G123</f>
        <v>3503</v>
      </c>
      <c r="H162" s="19">
        <f>H154+H153+H147+H146+H140+H139+H138+H137+H131+H130+H124+H123</f>
        <v>3503</v>
      </c>
    </row>
    <row r="163" spans="1:8" ht="12.75">
      <c r="A163" s="18" t="s">
        <v>21</v>
      </c>
      <c r="B163" s="4">
        <f>B161-B162</f>
        <v>3691.4143000000004</v>
      </c>
      <c r="C163" s="4">
        <f>C161-C162-E162</f>
        <v>-1402.6825</v>
      </c>
      <c r="D163" s="4">
        <f>D161-D162</f>
        <v>-43.933899999999994</v>
      </c>
      <c r="E163" s="4"/>
      <c r="F163" s="4">
        <f>F161-F162</f>
        <v>2434</v>
      </c>
      <c r="G163" s="4">
        <f>G161-G162</f>
        <v>2244</v>
      </c>
      <c r="H163" s="19">
        <f>H161-H162</f>
        <v>2244</v>
      </c>
    </row>
    <row r="164" spans="1:8" ht="13.5" thickBot="1">
      <c r="A164" s="20" t="s">
        <v>122</v>
      </c>
      <c r="B164" s="22">
        <f>B162/B161</f>
        <v>0.23595575316320935</v>
      </c>
      <c r="C164" s="22">
        <f>(C162+E162)/C161</f>
        <v>2.564939321166886</v>
      </c>
      <c r="D164" s="22">
        <f>D162/D161</f>
        <v>3.1894588385386293</v>
      </c>
      <c r="E164" s="21"/>
      <c r="F164" s="22">
        <f>F162/F161</f>
        <v>0.5764746824430137</v>
      </c>
      <c r="G164" s="22">
        <f>G162/G161</f>
        <v>0.6095354097790151</v>
      </c>
      <c r="H164" s="23">
        <f>H162/H161</f>
        <v>0.6095354097790151</v>
      </c>
    </row>
    <row r="165" spans="1:8" ht="12.75" customHeight="1">
      <c r="A165" s="112"/>
      <c r="B165" s="41"/>
      <c r="C165" s="41"/>
      <c r="D165" s="41"/>
      <c r="E165" s="42"/>
      <c r="F165" s="41"/>
      <c r="G165" s="41"/>
      <c r="H165" s="43"/>
    </row>
    <row r="166" spans="1:8" ht="12.75" customHeight="1">
      <c r="A166" s="113"/>
      <c r="B166" s="56"/>
      <c r="C166" s="56"/>
      <c r="D166" s="56"/>
      <c r="E166" s="57"/>
      <c r="F166" s="56"/>
      <c r="G166" s="56"/>
      <c r="H166" s="58"/>
    </row>
    <row r="167" spans="1:8" ht="12.75">
      <c r="A167" s="109" t="s">
        <v>68</v>
      </c>
      <c r="B167" s="117"/>
      <c r="C167" s="2"/>
      <c r="D167" s="2"/>
      <c r="E167" s="2"/>
      <c r="F167" s="2"/>
      <c r="G167" s="2"/>
      <c r="H167" s="16"/>
    </row>
    <row r="168" spans="1:8" ht="13.5" thickBot="1">
      <c r="A168" s="110"/>
      <c r="B168" s="117"/>
      <c r="C168" s="2"/>
      <c r="D168" s="2"/>
      <c r="E168" s="2"/>
      <c r="F168" s="2"/>
      <c r="G168" s="2"/>
      <c r="H168" s="16"/>
    </row>
    <row r="169" spans="1:8" ht="12.75">
      <c r="A169" s="30" t="s">
        <v>69</v>
      </c>
      <c r="B169" s="45"/>
      <c r="C169" s="31"/>
      <c r="D169" s="31"/>
      <c r="E169" s="31"/>
      <c r="F169" s="31"/>
      <c r="G169" s="31"/>
      <c r="H169" s="32"/>
    </row>
    <row r="170" spans="1:8" ht="12.75">
      <c r="A170" s="18" t="s">
        <v>75</v>
      </c>
      <c r="B170" s="4"/>
      <c r="C170" s="4"/>
      <c r="D170" s="4">
        <v>100</v>
      </c>
      <c r="E170" s="4">
        <v>415</v>
      </c>
      <c r="F170" s="4">
        <v>457</v>
      </c>
      <c r="G170" s="4">
        <v>515</v>
      </c>
      <c r="H170" s="19">
        <v>515</v>
      </c>
    </row>
    <row r="171" spans="1:8" ht="12.75" customHeight="1">
      <c r="A171" s="18" t="s">
        <v>145</v>
      </c>
      <c r="B171" s="4">
        <v>142</v>
      </c>
      <c r="C171" s="4"/>
      <c r="D171" s="4"/>
      <c r="E171" s="4"/>
      <c r="F171" s="4">
        <f>B171</f>
        <v>142</v>
      </c>
      <c r="G171" s="4">
        <f>F171</f>
        <v>142</v>
      </c>
      <c r="H171" s="19">
        <f>G171</f>
        <v>142</v>
      </c>
    </row>
    <row r="172" spans="1:8" ht="12.75">
      <c r="A172" s="18" t="s">
        <v>76</v>
      </c>
      <c r="B172" s="4"/>
      <c r="C172" s="4"/>
      <c r="D172" s="4"/>
      <c r="E172" s="4"/>
      <c r="F172" s="4">
        <v>608</v>
      </c>
      <c r="G172" s="4">
        <v>608</v>
      </c>
      <c r="H172" s="19">
        <v>608</v>
      </c>
    </row>
    <row r="173" spans="1:8" ht="12.75">
      <c r="A173" s="18" t="s">
        <v>21</v>
      </c>
      <c r="B173" s="4"/>
      <c r="C173" s="4"/>
      <c r="D173" s="4"/>
      <c r="E173" s="4"/>
      <c r="F173" s="4">
        <f>F172-F171-F170</f>
        <v>9</v>
      </c>
      <c r="G173" s="4">
        <f>G172-G171-G170</f>
        <v>-49</v>
      </c>
      <c r="H173" s="19">
        <f>H172-H171-H170</f>
        <v>-49</v>
      </c>
    </row>
    <row r="174" spans="1:8" ht="13.5" thickBot="1">
      <c r="A174" s="20" t="s">
        <v>10</v>
      </c>
      <c r="B174" s="21"/>
      <c r="C174" s="21"/>
      <c r="D174" s="21"/>
      <c r="E174" s="21"/>
      <c r="F174" s="22">
        <f>(F170+F171)/F172</f>
        <v>0.9851973684210527</v>
      </c>
      <c r="G174" s="22">
        <f>(G170+G171)/G172</f>
        <v>1.080592105263158</v>
      </c>
      <c r="H174" s="23">
        <f>(H170+H171)/H172</f>
        <v>1.080592105263158</v>
      </c>
    </row>
    <row r="175" spans="1:8" ht="13.5" thickBot="1">
      <c r="A175" s="24"/>
      <c r="B175" s="116"/>
      <c r="C175" s="25"/>
      <c r="D175" s="25"/>
      <c r="E175" s="25"/>
      <c r="F175" s="25"/>
      <c r="G175" s="25"/>
      <c r="H175" s="26"/>
    </row>
    <row r="176" spans="1:8" ht="12.75">
      <c r="A176" s="30" t="s">
        <v>70</v>
      </c>
      <c r="B176" s="45"/>
      <c r="C176" s="31"/>
      <c r="D176" s="31"/>
      <c r="E176" s="31"/>
      <c r="F176" s="31"/>
      <c r="G176" s="31"/>
      <c r="H176" s="32"/>
    </row>
    <row r="177" spans="1:8" ht="12.75">
      <c r="A177" s="18" t="s">
        <v>77</v>
      </c>
      <c r="B177" s="4">
        <v>835</v>
      </c>
      <c r="C177" s="4">
        <v>707</v>
      </c>
      <c r="D177" s="4">
        <v>2706</v>
      </c>
      <c r="E177" s="4">
        <v>-15</v>
      </c>
      <c r="F177" s="4">
        <v>3632</v>
      </c>
      <c r="G177" s="4">
        <v>3950</v>
      </c>
      <c r="H177" s="19">
        <v>4233</v>
      </c>
    </row>
    <row r="178" spans="1:8" ht="12.75" customHeight="1">
      <c r="A178" s="18" t="s">
        <v>145</v>
      </c>
      <c r="B178" s="4">
        <v>319</v>
      </c>
      <c r="C178" s="4"/>
      <c r="D178" s="4"/>
      <c r="E178" s="4"/>
      <c r="F178" s="4">
        <f>B178</f>
        <v>319</v>
      </c>
      <c r="G178" s="4">
        <f>F178</f>
        <v>319</v>
      </c>
      <c r="H178" s="19">
        <f>G178</f>
        <v>319</v>
      </c>
    </row>
    <row r="179" spans="1:8" ht="12.75">
      <c r="A179" s="18" t="s">
        <v>78</v>
      </c>
      <c r="B179" s="4"/>
      <c r="C179" s="4"/>
      <c r="D179" s="4"/>
      <c r="E179" s="4"/>
      <c r="F179" s="4">
        <v>5005</v>
      </c>
      <c r="G179" s="4">
        <v>5005</v>
      </c>
      <c r="H179" s="19">
        <v>5005</v>
      </c>
    </row>
    <row r="180" spans="1:8" ht="12.75">
      <c r="A180" s="18" t="s">
        <v>21</v>
      </c>
      <c r="B180" s="4"/>
      <c r="C180" s="4"/>
      <c r="D180" s="4"/>
      <c r="E180" s="4"/>
      <c r="F180" s="4">
        <f>F179-F178-F177</f>
        <v>1054</v>
      </c>
      <c r="G180" s="4">
        <f>G179-G178-G177</f>
        <v>736</v>
      </c>
      <c r="H180" s="19">
        <f>H179-H178-H177</f>
        <v>453</v>
      </c>
    </row>
    <row r="181" spans="1:8" ht="13.5" thickBot="1">
      <c r="A181" s="20" t="s">
        <v>10</v>
      </c>
      <c r="B181" s="21"/>
      <c r="C181" s="21"/>
      <c r="D181" s="21"/>
      <c r="E181" s="21"/>
      <c r="F181" s="22">
        <f>(F177+F178)/F179</f>
        <v>0.7894105894105894</v>
      </c>
      <c r="G181" s="22">
        <f>(G177+G178)/G179</f>
        <v>0.852947052947053</v>
      </c>
      <c r="H181" s="23">
        <f>(H177+H178)/H179</f>
        <v>0.9094905094905095</v>
      </c>
    </row>
    <row r="182" spans="1:8" ht="13.5" thickBot="1">
      <c r="A182" s="24"/>
      <c r="B182" s="116"/>
      <c r="C182" s="25"/>
      <c r="D182" s="25"/>
      <c r="E182" s="25"/>
      <c r="F182" s="25"/>
      <c r="G182" s="25"/>
      <c r="H182" s="26"/>
    </row>
    <row r="183" spans="1:8" ht="12.75">
      <c r="A183" s="30" t="s">
        <v>71</v>
      </c>
      <c r="B183" s="45"/>
      <c r="C183" s="31"/>
      <c r="D183" s="31"/>
      <c r="E183" s="31"/>
      <c r="F183" s="31"/>
      <c r="G183" s="31"/>
      <c r="H183" s="32"/>
    </row>
    <row r="184" spans="1:8" ht="12.75">
      <c r="A184" s="18" t="s">
        <v>79</v>
      </c>
      <c r="B184" s="4"/>
      <c r="C184" s="4">
        <v>163</v>
      </c>
      <c r="D184" s="4">
        <v>556</v>
      </c>
      <c r="E184" s="4">
        <v>200</v>
      </c>
      <c r="F184" s="4">
        <v>919</v>
      </c>
      <c r="G184" s="4">
        <v>919</v>
      </c>
      <c r="H184" s="19">
        <v>919</v>
      </c>
    </row>
    <row r="185" spans="1:8" ht="12.75" customHeight="1">
      <c r="A185" s="18" t="s">
        <v>145</v>
      </c>
      <c r="B185" s="4">
        <v>46</v>
      </c>
      <c r="C185" s="4"/>
      <c r="D185" s="4"/>
      <c r="E185" s="4"/>
      <c r="F185" s="4">
        <f>B185</f>
        <v>46</v>
      </c>
      <c r="G185" s="4">
        <f>F185</f>
        <v>46</v>
      </c>
      <c r="H185" s="19">
        <f>G185</f>
        <v>46</v>
      </c>
    </row>
    <row r="186" spans="1:8" ht="12.75">
      <c r="A186" s="18" t="s">
        <v>80</v>
      </c>
      <c r="B186" s="4"/>
      <c r="C186" s="4"/>
      <c r="D186" s="4"/>
      <c r="E186" s="4"/>
      <c r="F186" s="4">
        <v>1013</v>
      </c>
      <c r="G186" s="4">
        <v>1013</v>
      </c>
      <c r="H186" s="19">
        <v>1013</v>
      </c>
    </row>
    <row r="187" spans="1:8" ht="12.75">
      <c r="A187" s="18" t="s">
        <v>21</v>
      </c>
      <c r="B187" s="4"/>
      <c r="C187" s="4"/>
      <c r="D187" s="4"/>
      <c r="E187" s="4"/>
      <c r="F187" s="4">
        <f>F186-F185-F184</f>
        <v>48</v>
      </c>
      <c r="G187" s="4">
        <f>G186-G185-G184</f>
        <v>48</v>
      </c>
      <c r="H187" s="19">
        <f>H186-H185-H184</f>
        <v>48</v>
      </c>
    </row>
    <row r="188" spans="1:8" ht="13.5" thickBot="1">
      <c r="A188" s="20" t="s">
        <v>10</v>
      </c>
      <c r="B188" s="21"/>
      <c r="C188" s="21"/>
      <c r="D188" s="21"/>
      <c r="E188" s="21"/>
      <c r="F188" s="22">
        <f>(F184+F185)/F186</f>
        <v>0.9526159921026653</v>
      </c>
      <c r="G188" s="22">
        <f>(G184+G185)/G186</f>
        <v>0.9526159921026653</v>
      </c>
      <c r="H188" s="23">
        <f>(H184+H185)/H186</f>
        <v>0.9526159921026653</v>
      </c>
    </row>
    <row r="189" spans="1:8" ht="13.5" thickBot="1">
      <c r="A189" s="27"/>
      <c r="B189" s="116"/>
      <c r="C189" s="25"/>
      <c r="D189" s="25"/>
      <c r="E189" s="25"/>
      <c r="F189" s="25"/>
      <c r="G189" s="25"/>
      <c r="H189" s="26"/>
    </row>
    <row r="190" spans="1:8" ht="12.75">
      <c r="A190" s="30" t="s">
        <v>72</v>
      </c>
      <c r="B190" s="45">
        <v>34041</v>
      </c>
      <c r="C190" s="31">
        <v>7697</v>
      </c>
      <c r="D190" s="31">
        <v>33299</v>
      </c>
      <c r="E190" s="31"/>
      <c r="F190" s="31"/>
      <c r="G190" s="31"/>
      <c r="H190" s="32"/>
    </row>
    <row r="191" spans="1:8" ht="12.75">
      <c r="A191" s="18" t="s">
        <v>121</v>
      </c>
      <c r="B191" s="5"/>
      <c r="C191" s="7"/>
      <c r="D191" s="7">
        <v>-5351</v>
      </c>
      <c r="E191" s="3"/>
      <c r="F191" s="3"/>
      <c r="G191" s="3"/>
      <c r="H191" s="17"/>
    </row>
    <row r="192" spans="1:8" ht="12.75">
      <c r="A192" s="18" t="s">
        <v>74</v>
      </c>
      <c r="B192" s="4">
        <f>(B190+B191)*9.51%</f>
        <v>3237.2991</v>
      </c>
      <c r="C192" s="3">
        <f>(C190+C191)*9.51%</f>
        <v>731.9847</v>
      </c>
      <c r="D192" s="3">
        <f>(D190+D191)*9.51%</f>
        <v>2657.8548</v>
      </c>
      <c r="E192" s="4"/>
      <c r="F192" s="4">
        <v>6627</v>
      </c>
      <c r="G192" s="4">
        <v>6627</v>
      </c>
      <c r="H192" s="19">
        <v>6627</v>
      </c>
    </row>
    <row r="193" spans="1:8" ht="12.75">
      <c r="A193" s="18" t="s">
        <v>73</v>
      </c>
      <c r="B193" s="4">
        <f>SUM(B169:B189)</f>
        <v>1342</v>
      </c>
      <c r="C193" s="4">
        <f>SUM(C169:C189)</f>
        <v>870</v>
      </c>
      <c r="D193" s="4">
        <f>SUM(D169:D189)</f>
        <v>3362</v>
      </c>
      <c r="E193" s="4">
        <f>SUM(E169:E189)</f>
        <v>600</v>
      </c>
      <c r="F193" s="4">
        <f>F185+F184+F178+F177+F171+F170</f>
        <v>5515</v>
      </c>
      <c r="G193" s="4">
        <f>G185+G184+G178+G177+G171+G170</f>
        <v>5891</v>
      </c>
      <c r="H193" s="19">
        <f>H185+H184+H178+H177+H171+H170</f>
        <v>6174</v>
      </c>
    </row>
    <row r="194" spans="1:8" ht="12.75">
      <c r="A194" s="18" t="s">
        <v>21</v>
      </c>
      <c r="B194" s="4">
        <f>B192-B193</f>
        <v>1895.2991000000002</v>
      </c>
      <c r="C194" s="3">
        <f>C192-C193-E193</f>
        <v>-738.0153</v>
      </c>
      <c r="D194" s="3">
        <f>D192-D193</f>
        <v>-704.1451999999999</v>
      </c>
      <c r="E194" s="4"/>
      <c r="F194" s="4">
        <f>F192-F193</f>
        <v>1112</v>
      </c>
      <c r="G194" s="4">
        <f>G192-G193</f>
        <v>736</v>
      </c>
      <c r="H194" s="19">
        <f>H192-H193</f>
        <v>453</v>
      </c>
    </row>
    <row r="195" spans="1:8" ht="13.5" thickBot="1">
      <c r="A195" s="20" t="s">
        <v>122</v>
      </c>
      <c r="B195" s="22">
        <f>B193/B192</f>
        <v>0.4145430985972226</v>
      </c>
      <c r="C195" s="22">
        <f>(C193+E193)/C192</f>
        <v>2.008238696792433</v>
      </c>
      <c r="D195" s="22">
        <f>D193/D192</f>
        <v>1.2649298976001246</v>
      </c>
      <c r="E195" s="21"/>
      <c r="F195" s="22">
        <f>F193/F192</f>
        <v>0.8322015995171269</v>
      </c>
      <c r="G195" s="22">
        <f>G193/G192</f>
        <v>0.8889391881696092</v>
      </c>
      <c r="H195" s="23">
        <f>H193/H192</f>
        <v>0.9316432775011317</v>
      </c>
    </row>
    <row r="196" spans="1:8" ht="12.75">
      <c r="A196" s="114"/>
      <c r="B196" s="116"/>
      <c r="C196" s="25"/>
      <c r="D196" s="25"/>
      <c r="E196" s="25"/>
      <c r="F196" s="25"/>
      <c r="G196" s="25"/>
      <c r="H196" s="26"/>
    </row>
    <row r="197" spans="1:8" ht="12.75">
      <c r="A197" s="104"/>
      <c r="B197" s="117"/>
      <c r="C197" s="2"/>
      <c r="D197" s="2"/>
      <c r="E197" s="2"/>
      <c r="F197" s="2"/>
      <c r="G197" s="2"/>
      <c r="H197" s="16"/>
    </row>
    <row r="198" spans="1:8" ht="12.75">
      <c r="A198" s="109" t="s">
        <v>81</v>
      </c>
      <c r="B198" s="117"/>
      <c r="C198" s="2"/>
      <c r="D198" s="2"/>
      <c r="E198" s="2"/>
      <c r="F198" s="2"/>
      <c r="G198" s="2"/>
      <c r="H198" s="16"/>
    </row>
    <row r="199" spans="1:8" ht="13.5" thickBot="1">
      <c r="A199" s="110"/>
      <c r="B199" s="117"/>
      <c r="C199" s="2"/>
      <c r="D199" s="2"/>
      <c r="E199" s="2"/>
      <c r="F199" s="2"/>
      <c r="G199" s="2"/>
      <c r="H199" s="16"/>
    </row>
    <row r="200" spans="1:8" ht="12.75">
      <c r="A200" s="30" t="s">
        <v>85</v>
      </c>
      <c r="B200" s="45"/>
      <c r="C200" s="45"/>
      <c r="D200" s="45"/>
      <c r="E200" s="45"/>
      <c r="F200" s="45"/>
      <c r="G200" s="45"/>
      <c r="H200" s="46"/>
    </row>
    <row r="201" spans="1:8" ht="12.75">
      <c r="A201" s="18" t="s">
        <v>88</v>
      </c>
      <c r="B201" s="4"/>
      <c r="C201" s="4"/>
      <c r="D201" s="4">
        <v>1857</v>
      </c>
      <c r="E201" s="4"/>
      <c r="F201" s="4">
        <v>1857</v>
      </c>
      <c r="G201" s="4">
        <v>1857</v>
      </c>
      <c r="H201" s="131">
        <v>1857</v>
      </c>
    </row>
    <row r="202" spans="1:8" ht="22.5">
      <c r="A202" s="47" t="s">
        <v>138</v>
      </c>
      <c r="B202" s="5"/>
      <c r="C202" s="5"/>
      <c r="D202" s="5"/>
      <c r="E202" s="5">
        <v>360</v>
      </c>
      <c r="F202" s="5">
        <v>360</v>
      </c>
      <c r="G202" s="5">
        <v>360</v>
      </c>
      <c r="H202" s="44">
        <v>360</v>
      </c>
    </row>
    <row r="203" spans="1:8" ht="12.75" customHeight="1">
      <c r="A203" s="18" t="s">
        <v>145</v>
      </c>
      <c r="B203" s="4">
        <v>244</v>
      </c>
      <c r="C203" s="5"/>
      <c r="D203" s="5"/>
      <c r="E203" s="5"/>
      <c r="F203" s="4">
        <f>B203</f>
        <v>244</v>
      </c>
      <c r="G203" s="4">
        <f>F203</f>
        <v>244</v>
      </c>
      <c r="H203" s="19">
        <f>G203</f>
        <v>244</v>
      </c>
    </row>
    <row r="204" spans="1:8" ht="12.75">
      <c r="A204" s="18" t="s">
        <v>89</v>
      </c>
      <c r="B204" s="4"/>
      <c r="C204" s="4"/>
      <c r="D204" s="4"/>
      <c r="E204" s="4"/>
      <c r="F204" s="4">
        <v>3235</v>
      </c>
      <c r="G204" s="4">
        <v>3235</v>
      </c>
      <c r="H204" s="19">
        <v>3235</v>
      </c>
    </row>
    <row r="205" spans="1:8" ht="12.75">
      <c r="A205" s="18" t="s">
        <v>21</v>
      </c>
      <c r="B205" s="4"/>
      <c r="C205" s="4"/>
      <c r="D205" s="4"/>
      <c r="E205" s="4"/>
      <c r="F205" s="4">
        <f>F204-F203-F202-F201</f>
        <v>774</v>
      </c>
      <c r="G205" s="4">
        <f>G204-G203-G202-G201</f>
        <v>774</v>
      </c>
      <c r="H205" s="4">
        <f>H204-H203-H202-H201</f>
        <v>774</v>
      </c>
    </row>
    <row r="206" spans="1:8" ht="13.5" thickBot="1">
      <c r="A206" s="20" t="s">
        <v>10</v>
      </c>
      <c r="B206" s="21"/>
      <c r="C206" s="21"/>
      <c r="D206" s="21"/>
      <c r="E206" s="21"/>
      <c r="F206" s="22">
        <f>(F201+F202+F203)/F204</f>
        <v>0.760741885625966</v>
      </c>
      <c r="G206" s="22">
        <f>(G201+G202+G203)/G204</f>
        <v>0.760741885625966</v>
      </c>
      <c r="H206" s="22">
        <f>(H201+H202+H203)/H204</f>
        <v>0.760741885625966</v>
      </c>
    </row>
    <row r="207" spans="1:8" ht="13.5" thickBot="1">
      <c r="A207" s="33"/>
      <c r="B207" s="38"/>
      <c r="C207" s="34"/>
      <c r="D207" s="34"/>
      <c r="E207" s="34"/>
      <c r="F207" s="35"/>
      <c r="G207" s="35"/>
      <c r="H207" s="36"/>
    </row>
    <row r="208" spans="1:8" ht="12.75">
      <c r="A208" s="30" t="s">
        <v>86</v>
      </c>
      <c r="B208" s="45"/>
      <c r="C208" s="45"/>
      <c r="D208" s="45"/>
      <c r="E208" s="45"/>
      <c r="F208" s="45"/>
      <c r="G208" s="45"/>
      <c r="H208" s="46"/>
    </row>
    <row r="209" spans="1:8" ht="12.75">
      <c r="A209" s="18" t="s">
        <v>166</v>
      </c>
      <c r="B209" s="4"/>
      <c r="C209" s="6"/>
      <c r="D209" s="6"/>
      <c r="E209" s="4"/>
      <c r="F209" s="4">
        <v>0</v>
      </c>
      <c r="G209" s="4">
        <v>0</v>
      </c>
      <c r="H209" s="19">
        <v>0</v>
      </c>
    </row>
    <row r="210" spans="1:8" ht="22.5">
      <c r="A210" s="47" t="s">
        <v>135</v>
      </c>
      <c r="B210" s="5"/>
      <c r="C210" s="5"/>
      <c r="D210" s="5"/>
      <c r="E210" s="5">
        <v>300</v>
      </c>
      <c r="F210" s="5">
        <v>300</v>
      </c>
      <c r="G210" s="5">
        <v>300</v>
      </c>
      <c r="H210" s="44">
        <v>300</v>
      </c>
    </row>
    <row r="211" spans="1:8" ht="12.75" customHeight="1">
      <c r="A211" s="47" t="s">
        <v>136</v>
      </c>
      <c r="B211" s="5"/>
      <c r="C211" s="5"/>
      <c r="D211" s="5">
        <v>450</v>
      </c>
      <c r="E211" s="5"/>
      <c r="F211" s="5">
        <v>450</v>
      </c>
      <c r="G211" s="5">
        <v>450</v>
      </c>
      <c r="H211" s="44">
        <v>450</v>
      </c>
    </row>
    <row r="212" spans="1:8" ht="22.5">
      <c r="A212" s="47" t="s">
        <v>137</v>
      </c>
      <c r="B212" s="5"/>
      <c r="C212" s="5"/>
      <c r="D212" s="5"/>
      <c r="E212" s="5">
        <v>40</v>
      </c>
      <c r="F212" s="5">
        <v>40</v>
      </c>
      <c r="G212" s="5">
        <v>40</v>
      </c>
      <c r="H212" s="44">
        <v>40</v>
      </c>
    </row>
    <row r="213" spans="1:8" ht="12.75" customHeight="1">
      <c r="A213" s="18" t="s">
        <v>145</v>
      </c>
      <c r="B213" s="4">
        <v>367</v>
      </c>
      <c r="C213" s="5"/>
      <c r="D213" s="5"/>
      <c r="E213" s="5"/>
      <c r="F213" s="4">
        <f>B213</f>
        <v>367</v>
      </c>
      <c r="G213" s="4">
        <f>F213</f>
        <v>367</v>
      </c>
      <c r="H213" s="19">
        <f>G213</f>
        <v>367</v>
      </c>
    </row>
    <row r="214" spans="1:8" ht="12.75">
      <c r="A214" s="18" t="s">
        <v>90</v>
      </c>
      <c r="B214" s="4"/>
      <c r="C214" s="4"/>
      <c r="D214" s="4"/>
      <c r="E214" s="4"/>
      <c r="F214" s="4">
        <v>5442</v>
      </c>
      <c r="G214" s="4">
        <v>5442</v>
      </c>
      <c r="H214" s="19">
        <v>5442</v>
      </c>
    </row>
    <row r="215" spans="1:8" ht="12.75">
      <c r="A215" s="18" t="s">
        <v>21</v>
      </c>
      <c r="B215" s="4"/>
      <c r="C215" s="4"/>
      <c r="D215" s="4"/>
      <c r="E215" s="4"/>
      <c r="F215" s="4">
        <f>F214-F213-F212-F211-F210-F209</f>
        <v>4285</v>
      </c>
      <c r="G215" s="4">
        <f>G214-G213-G212-G211-G210-G209</f>
        <v>4285</v>
      </c>
      <c r="H215" s="19">
        <f>H214-H213-H212-H211-H210-H209</f>
        <v>4285</v>
      </c>
    </row>
    <row r="216" spans="1:8" ht="13.5" thickBot="1">
      <c r="A216" s="20" t="s">
        <v>10</v>
      </c>
      <c r="B216" s="21"/>
      <c r="C216" s="21"/>
      <c r="D216" s="21"/>
      <c r="E216" s="21"/>
      <c r="F216" s="22">
        <f>(F209+F210+F211+F212+F213)/F214</f>
        <v>0.21260565968393974</v>
      </c>
      <c r="G216" s="22">
        <f>(G209+G210+G211+G212+G213)/G214</f>
        <v>0.21260565968393974</v>
      </c>
      <c r="H216" s="23">
        <f>(H209+H210+H211+H212+H213)/H214</f>
        <v>0.21260565968393974</v>
      </c>
    </row>
    <row r="217" spans="1:8" ht="13.5" thickBot="1">
      <c r="A217" s="24"/>
      <c r="B217" s="116"/>
      <c r="C217" s="25"/>
      <c r="D217" s="25"/>
      <c r="E217" s="25"/>
      <c r="F217" s="25"/>
      <c r="G217" s="25"/>
      <c r="H217" s="26"/>
    </row>
    <row r="218" spans="1:8" ht="12.75">
      <c r="A218" s="50" t="s">
        <v>87</v>
      </c>
      <c r="B218" s="51"/>
      <c r="C218" s="51"/>
      <c r="D218" s="51"/>
      <c r="E218" s="51"/>
      <c r="F218" s="51"/>
      <c r="G218" s="51"/>
      <c r="H218" s="52"/>
    </row>
    <row r="219" spans="1:8" ht="12.75">
      <c r="A219" s="18" t="s">
        <v>167</v>
      </c>
      <c r="B219" s="4"/>
      <c r="C219" s="6"/>
      <c r="D219" s="6"/>
      <c r="E219" s="4"/>
      <c r="F219" s="4">
        <v>0</v>
      </c>
      <c r="G219" s="4">
        <v>0</v>
      </c>
      <c r="H219" s="19">
        <v>0</v>
      </c>
    </row>
    <row r="220" spans="1:8" ht="12.75">
      <c r="A220" s="53" t="s">
        <v>142</v>
      </c>
      <c r="B220" s="54"/>
      <c r="C220" s="54"/>
      <c r="D220" s="54"/>
      <c r="E220" s="54">
        <v>30</v>
      </c>
      <c r="F220" s="54">
        <v>30</v>
      </c>
      <c r="G220" s="54">
        <v>30</v>
      </c>
      <c r="H220" s="55">
        <v>30</v>
      </c>
    </row>
    <row r="221" spans="1:8" ht="12.75" customHeight="1">
      <c r="A221" s="18" t="s">
        <v>145</v>
      </c>
      <c r="B221" s="4">
        <v>104</v>
      </c>
      <c r="C221" s="54"/>
      <c r="D221" s="54"/>
      <c r="E221" s="54"/>
      <c r="F221" s="4">
        <f>B221</f>
        <v>104</v>
      </c>
      <c r="G221" s="4">
        <f>F221</f>
        <v>104</v>
      </c>
      <c r="H221" s="19">
        <f>G221</f>
        <v>104</v>
      </c>
    </row>
    <row r="222" spans="1:8" ht="12.75">
      <c r="A222" s="18" t="s">
        <v>91</v>
      </c>
      <c r="B222" s="4"/>
      <c r="C222" s="4"/>
      <c r="D222" s="4"/>
      <c r="E222" s="4"/>
      <c r="F222" s="4">
        <v>1191</v>
      </c>
      <c r="G222" s="4">
        <v>1191</v>
      </c>
      <c r="H222" s="19">
        <v>1191</v>
      </c>
    </row>
    <row r="223" spans="1:8" ht="12.75">
      <c r="A223" s="18" t="s">
        <v>21</v>
      </c>
      <c r="B223" s="4"/>
      <c r="C223" s="4"/>
      <c r="D223" s="4"/>
      <c r="E223" s="4"/>
      <c r="F223" s="4">
        <f>F222-F221-F220-F219</f>
        <v>1057</v>
      </c>
      <c r="G223" s="4">
        <f>G222-G221-G220-G219</f>
        <v>1057</v>
      </c>
      <c r="H223" s="19">
        <f>H222-H221-H220-H219</f>
        <v>1057</v>
      </c>
    </row>
    <row r="224" spans="1:8" ht="13.5" thickBot="1">
      <c r="A224" s="20" t="s">
        <v>10</v>
      </c>
      <c r="B224" s="21"/>
      <c r="C224" s="21"/>
      <c r="D224" s="21"/>
      <c r="E224" s="21"/>
      <c r="F224" s="22">
        <f>(F219+F220+F221)/F222</f>
        <v>0.11251049538203191</v>
      </c>
      <c r="G224" s="22">
        <f>(G219+G220+G221)/G222</f>
        <v>0.11251049538203191</v>
      </c>
      <c r="H224" s="23">
        <f>(H219+H220+H221)/H222</f>
        <v>0.11251049538203191</v>
      </c>
    </row>
    <row r="225" spans="1:8" ht="13.5" thickBot="1">
      <c r="A225" s="27"/>
      <c r="B225" s="116"/>
      <c r="C225" s="25"/>
      <c r="D225" s="25"/>
      <c r="E225" s="25"/>
      <c r="F225" s="25"/>
      <c r="G225" s="25"/>
      <c r="H225" s="26"/>
    </row>
    <row r="226" spans="1:8" ht="12.75">
      <c r="A226" s="30" t="s">
        <v>82</v>
      </c>
      <c r="B226" s="45">
        <v>50639</v>
      </c>
      <c r="C226" s="45">
        <v>12987</v>
      </c>
      <c r="D226" s="45">
        <v>47498</v>
      </c>
      <c r="E226" s="45"/>
      <c r="F226" s="45"/>
      <c r="G226" s="45"/>
      <c r="H226" s="46"/>
    </row>
    <row r="227" spans="1:8" ht="12.75">
      <c r="A227" s="18" t="s">
        <v>121</v>
      </c>
      <c r="B227" s="5">
        <v>-4006</v>
      </c>
      <c r="C227" s="5">
        <v>-3347</v>
      </c>
      <c r="D227" s="5"/>
      <c r="E227" s="4"/>
      <c r="F227" s="4"/>
      <c r="G227" s="4"/>
      <c r="H227" s="19"/>
    </row>
    <row r="228" spans="1:8" ht="12.75">
      <c r="A228" s="18" t="s">
        <v>84</v>
      </c>
      <c r="B228" s="4">
        <f>(B226+B227)*9.51%</f>
        <v>4434.7983</v>
      </c>
      <c r="C228" s="4">
        <f>(C226+C227)*9.51%</f>
        <v>916.764</v>
      </c>
      <c r="D228" s="4">
        <f>(D226+D227)*9.51%-1</f>
        <v>4516.0598</v>
      </c>
      <c r="E228" s="4"/>
      <c r="F228" s="4">
        <v>9868</v>
      </c>
      <c r="G228" s="4">
        <v>9868</v>
      </c>
      <c r="H228" s="19">
        <v>9868</v>
      </c>
    </row>
    <row r="229" spans="1:8" ht="12.75">
      <c r="A229" s="18" t="s">
        <v>83</v>
      </c>
      <c r="B229" s="4">
        <f>SUM(B200:B225)</f>
        <v>715</v>
      </c>
      <c r="C229" s="4">
        <f>SUM(C200:C225)</f>
        <v>0</v>
      </c>
      <c r="D229" s="4">
        <f>SUM(D200:D225)</f>
        <v>2307</v>
      </c>
      <c r="E229" s="4">
        <f>SUM(E200:E225)</f>
        <v>730</v>
      </c>
      <c r="F229" s="4">
        <f>F221+F220+F219+F213+F212+F211+F210+F209+F203+F202+F201</f>
        <v>3752</v>
      </c>
      <c r="G229" s="4">
        <f>G221+G220+G219+G213+G212+G211+G210+G209+G203+G202+G201</f>
        <v>3752</v>
      </c>
      <c r="H229" s="4">
        <f>H221+H220+H219+H213+H212+H211+H210+H209+H203+H202+H201</f>
        <v>3752</v>
      </c>
    </row>
    <row r="230" spans="1:8" ht="12.75">
      <c r="A230" s="18" t="s">
        <v>21</v>
      </c>
      <c r="B230" s="4">
        <f>B228-B229</f>
        <v>3719.7983000000004</v>
      </c>
      <c r="C230" s="4">
        <f>C228-C229-E229</f>
        <v>186.764</v>
      </c>
      <c r="D230" s="4">
        <f>D228-D229</f>
        <v>2209.0598</v>
      </c>
      <c r="E230" s="4"/>
      <c r="F230" s="4">
        <f>F228-F229</f>
        <v>6116</v>
      </c>
      <c r="G230" s="4">
        <f>G228-G229</f>
        <v>6116</v>
      </c>
      <c r="H230" s="19">
        <f>H228-H229</f>
        <v>6116</v>
      </c>
    </row>
    <row r="231" spans="1:8" ht="13.5" thickBot="1">
      <c r="A231" s="20" t="s">
        <v>122</v>
      </c>
      <c r="B231" s="22">
        <f>B229/B228</f>
        <v>0.16122491974437708</v>
      </c>
      <c r="C231" s="22">
        <f>(C229+E229)/C228</f>
        <v>0.7962790860025044</v>
      </c>
      <c r="D231" s="22">
        <f>D229/D228</f>
        <v>0.5108435455172671</v>
      </c>
      <c r="E231" s="21"/>
      <c r="F231" s="22">
        <f>F229/F228</f>
        <v>0.3802188893392785</v>
      </c>
      <c r="G231" s="22">
        <f>G229/G228</f>
        <v>0.3802188893392785</v>
      </c>
      <c r="H231" s="23">
        <f>H229/H228</f>
        <v>0.3802188893392785</v>
      </c>
    </row>
    <row r="232" spans="1:256" ht="41.25" customHeight="1" thickBot="1">
      <c r="A232" s="133" t="s">
        <v>163</v>
      </c>
      <c r="B232" s="133"/>
      <c r="C232" s="133"/>
      <c r="D232" s="133"/>
      <c r="E232" s="133"/>
      <c r="F232" s="133"/>
      <c r="G232" s="133"/>
      <c r="H232" s="133"/>
      <c r="I232" s="134" t="s">
        <v>163</v>
      </c>
      <c r="J232" s="134"/>
      <c r="K232" s="134"/>
      <c r="L232" s="134"/>
      <c r="M232" s="134"/>
      <c r="N232" s="134"/>
      <c r="O232" s="134"/>
      <c r="P232" s="134"/>
      <c r="Q232" s="134" t="s">
        <v>163</v>
      </c>
      <c r="R232" s="134"/>
      <c r="S232" s="134"/>
      <c r="T232" s="134"/>
      <c r="U232" s="134"/>
      <c r="V232" s="134"/>
      <c r="W232" s="134"/>
      <c r="X232" s="134"/>
      <c r="Y232" s="134" t="s">
        <v>163</v>
      </c>
      <c r="Z232" s="134"/>
      <c r="AA232" s="134"/>
      <c r="AB232" s="134"/>
      <c r="AC232" s="134"/>
      <c r="AD232" s="134"/>
      <c r="AE232" s="134"/>
      <c r="AF232" s="134"/>
      <c r="AG232" s="134" t="s">
        <v>163</v>
      </c>
      <c r="AH232" s="134"/>
      <c r="AI232" s="134"/>
      <c r="AJ232" s="134"/>
      <c r="AK232" s="134"/>
      <c r="AL232" s="134"/>
      <c r="AM232" s="134"/>
      <c r="AN232" s="134"/>
      <c r="AO232" s="134" t="s">
        <v>163</v>
      </c>
      <c r="AP232" s="134"/>
      <c r="AQ232" s="134"/>
      <c r="AR232" s="134"/>
      <c r="AS232" s="134"/>
      <c r="AT232" s="134"/>
      <c r="AU232" s="134"/>
      <c r="AV232" s="134"/>
      <c r="AW232" s="134" t="s">
        <v>163</v>
      </c>
      <c r="AX232" s="134"/>
      <c r="AY232" s="134"/>
      <c r="AZ232" s="134"/>
      <c r="BA232" s="134"/>
      <c r="BB232" s="134"/>
      <c r="BC232" s="134"/>
      <c r="BD232" s="134"/>
      <c r="BE232" s="134" t="s">
        <v>163</v>
      </c>
      <c r="BF232" s="134"/>
      <c r="BG232" s="134"/>
      <c r="BH232" s="134"/>
      <c r="BI232" s="134"/>
      <c r="BJ232" s="134"/>
      <c r="BK232" s="134"/>
      <c r="BL232" s="134"/>
      <c r="BM232" s="134" t="s">
        <v>163</v>
      </c>
      <c r="BN232" s="134"/>
      <c r="BO232" s="134"/>
      <c r="BP232" s="134"/>
      <c r="BQ232" s="134"/>
      <c r="BR232" s="134"/>
      <c r="BS232" s="134"/>
      <c r="BT232" s="134"/>
      <c r="BU232" s="134" t="s">
        <v>163</v>
      </c>
      <c r="BV232" s="134"/>
      <c r="BW232" s="134"/>
      <c r="BX232" s="134"/>
      <c r="BY232" s="134"/>
      <c r="BZ232" s="134"/>
      <c r="CA232" s="134"/>
      <c r="CB232" s="134"/>
      <c r="CC232" s="134" t="s">
        <v>163</v>
      </c>
      <c r="CD232" s="134"/>
      <c r="CE232" s="134"/>
      <c r="CF232" s="134"/>
      <c r="CG232" s="134"/>
      <c r="CH232" s="134"/>
      <c r="CI232" s="134"/>
      <c r="CJ232" s="134"/>
      <c r="CK232" s="134" t="s">
        <v>163</v>
      </c>
      <c r="CL232" s="134"/>
      <c r="CM232" s="134"/>
      <c r="CN232" s="134"/>
      <c r="CO232" s="134"/>
      <c r="CP232" s="134"/>
      <c r="CQ232" s="134"/>
      <c r="CR232" s="134"/>
      <c r="CS232" s="134" t="s">
        <v>163</v>
      </c>
      <c r="CT232" s="134"/>
      <c r="CU232" s="134"/>
      <c r="CV232" s="134"/>
      <c r="CW232" s="134"/>
      <c r="CX232" s="134"/>
      <c r="CY232" s="134"/>
      <c r="CZ232" s="134"/>
      <c r="DA232" s="134" t="s">
        <v>163</v>
      </c>
      <c r="DB232" s="134"/>
      <c r="DC232" s="134"/>
      <c r="DD232" s="134"/>
      <c r="DE232" s="134"/>
      <c r="DF232" s="134"/>
      <c r="DG232" s="134"/>
      <c r="DH232" s="134"/>
      <c r="DI232" s="134" t="s">
        <v>163</v>
      </c>
      <c r="DJ232" s="134"/>
      <c r="DK232" s="134"/>
      <c r="DL232" s="134"/>
      <c r="DM232" s="134"/>
      <c r="DN232" s="134"/>
      <c r="DO232" s="134"/>
      <c r="DP232" s="134"/>
      <c r="DQ232" s="134" t="s">
        <v>163</v>
      </c>
      <c r="DR232" s="134"/>
      <c r="DS232" s="134"/>
      <c r="DT232" s="134"/>
      <c r="DU232" s="134"/>
      <c r="DV232" s="134"/>
      <c r="DW232" s="134"/>
      <c r="DX232" s="134"/>
      <c r="DY232" s="134" t="s">
        <v>163</v>
      </c>
      <c r="DZ232" s="134"/>
      <c r="EA232" s="134"/>
      <c r="EB232" s="134"/>
      <c r="EC232" s="134"/>
      <c r="ED232" s="134"/>
      <c r="EE232" s="134"/>
      <c r="EF232" s="134"/>
      <c r="EG232" s="134" t="s">
        <v>163</v>
      </c>
      <c r="EH232" s="134"/>
      <c r="EI232" s="134"/>
      <c r="EJ232" s="134"/>
      <c r="EK232" s="134"/>
      <c r="EL232" s="134"/>
      <c r="EM232" s="134"/>
      <c r="EN232" s="134"/>
      <c r="EO232" s="134" t="s">
        <v>163</v>
      </c>
      <c r="EP232" s="134"/>
      <c r="EQ232" s="134"/>
      <c r="ER232" s="134"/>
      <c r="ES232" s="134"/>
      <c r="ET232" s="134"/>
      <c r="EU232" s="134"/>
      <c r="EV232" s="134"/>
      <c r="EW232" s="134" t="s">
        <v>163</v>
      </c>
      <c r="EX232" s="134"/>
      <c r="EY232" s="134"/>
      <c r="EZ232" s="134"/>
      <c r="FA232" s="134"/>
      <c r="FB232" s="134"/>
      <c r="FC232" s="134"/>
      <c r="FD232" s="134"/>
      <c r="FE232" s="134" t="s">
        <v>163</v>
      </c>
      <c r="FF232" s="134"/>
      <c r="FG232" s="134"/>
      <c r="FH232" s="134"/>
      <c r="FI232" s="134"/>
      <c r="FJ232" s="134"/>
      <c r="FK232" s="134"/>
      <c r="FL232" s="134"/>
      <c r="FM232" s="134" t="s">
        <v>163</v>
      </c>
      <c r="FN232" s="134"/>
      <c r="FO232" s="134"/>
      <c r="FP232" s="134"/>
      <c r="FQ232" s="134"/>
      <c r="FR232" s="134"/>
      <c r="FS232" s="134"/>
      <c r="FT232" s="134"/>
      <c r="FU232" s="134" t="s">
        <v>163</v>
      </c>
      <c r="FV232" s="134"/>
      <c r="FW232" s="134"/>
      <c r="FX232" s="134"/>
      <c r="FY232" s="134"/>
      <c r="FZ232" s="134"/>
      <c r="GA232" s="134"/>
      <c r="GB232" s="134"/>
      <c r="GC232" s="134" t="s">
        <v>163</v>
      </c>
      <c r="GD232" s="134"/>
      <c r="GE232" s="134"/>
      <c r="GF232" s="134"/>
      <c r="GG232" s="134"/>
      <c r="GH232" s="134"/>
      <c r="GI232" s="134"/>
      <c r="GJ232" s="134"/>
      <c r="GK232" s="134" t="s">
        <v>163</v>
      </c>
      <c r="GL232" s="134"/>
      <c r="GM232" s="134"/>
      <c r="GN232" s="134"/>
      <c r="GO232" s="134"/>
      <c r="GP232" s="134"/>
      <c r="GQ232" s="134"/>
      <c r="GR232" s="134"/>
      <c r="GS232" s="134" t="s">
        <v>163</v>
      </c>
      <c r="GT232" s="134"/>
      <c r="GU232" s="134"/>
      <c r="GV232" s="134"/>
      <c r="GW232" s="134"/>
      <c r="GX232" s="134"/>
      <c r="GY232" s="134"/>
      <c r="GZ232" s="134"/>
      <c r="HA232" s="134" t="s">
        <v>163</v>
      </c>
      <c r="HB232" s="134"/>
      <c r="HC232" s="134"/>
      <c r="HD232" s="134"/>
      <c r="HE232" s="134"/>
      <c r="HF232" s="134"/>
      <c r="HG232" s="134"/>
      <c r="HH232" s="134"/>
      <c r="HI232" s="134" t="s">
        <v>163</v>
      </c>
      <c r="HJ232" s="134"/>
      <c r="HK232" s="134"/>
      <c r="HL232" s="134"/>
      <c r="HM232" s="134"/>
      <c r="HN232" s="134"/>
      <c r="HO232" s="134"/>
      <c r="HP232" s="134"/>
      <c r="HQ232" s="134" t="s">
        <v>163</v>
      </c>
      <c r="HR232" s="134"/>
      <c r="HS232" s="134"/>
      <c r="HT232" s="134"/>
      <c r="HU232" s="134"/>
      <c r="HV232" s="134"/>
      <c r="HW232" s="134"/>
      <c r="HX232" s="134"/>
      <c r="HY232" s="134" t="s">
        <v>163</v>
      </c>
      <c r="HZ232" s="134"/>
      <c r="IA232" s="134"/>
      <c r="IB232" s="134"/>
      <c r="IC232" s="134"/>
      <c r="ID232" s="134"/>
      <c r="IE232" s="134"/>
      <c r="IF232" s="134"/>
      <c r="IG232" s="134" t="s">
        <v>163</v>
      </c>
      <c r="IH232" s="134"/>
      <c r="II232" s="134"/>
      <c r="IJ232" s="134"/>
      <c r="IK232" s="134"/>
      <c r="IL232" s="134"/>
      <c r="IM232" s="134"/>
      <c r="IN232" s="134"/>
      <c r="IO232" s="134" t="s">
        <v>163</v>
      </c>
      <c r="IP232" s="134"/>
      <c r="IQ232" s="134"/>
      <c r="IR232" s="134"/>
      <c r="IS232" s="134"/>
      <c r="IT232" s="134"/>
      <c r="IU232" s="134"/>
      <c r="IV232" s="134"/>
    </row>
    <row r="233" spans="1:8" ht="12.75">
      <c r="A233" s="112"/>
      <c r="B233" s="56"/>
      <c r="C233" s="56"/>
      <c r="D233" s="56"/>
      <c r="E233" s="57"/>
      <c r="F233" s="56"/>
      <c r="G233" s="56"/>
      <c r="H233" s="58"/>
    </row>
    <row r="234" spans="1:8" ht="12.75">
      <c r="A234" s="113"/>
      <c r="B234" s="56"/>
      <c r="C234" s="56"/>
      <c r="D234" s="56"/>
      <c r="E234" s="57"/>
      <c r="F234" s="56"/>
      <c r="G234" s="56"/>
      <c r="H234" s="58"/>
    </row>
    <row r="235" spans="1:8" ht="12.75">
      <c r="A235" s="109" t="s">
        <v>92</v>
      </c>
      <c r="B235" s="117"/>
      <c r="C235" s="2"/>
      <c r="D235" s="2"/>
      <c r="E235" s="2"/>
      <c r="F235" s="2"/>
      <c r="G235" s="2"/>
      <c r="H235" s="16"/>
    </row>
    <row r="236" spans="1:8" ht="12.75" customHeight="1" thickBot="1">
      <c r="A236" s="110"/>
      <c r="B236" s="118"/>
      <c r="C236" s="28"/>
      <c r="D236" s="28"/>
      <c r="E236" s="28"/>
      <c r="F236" s="28"/>
      <c r="G236" s="28"/>
      <c r="H236" s="29"/>
    </row>
    <row r="237" spans="1:8" ht="12.75">
      <c r="A237" s="30" t="s">
        <v>96</v>
      </c>
      <c r="B237" s="45"/>
      <c r="C237" s="45"/>
      <c r="D237" s="45"/>
      <c r="E237" s="48"/>
      <c r="F237" s="45"/>
      <c r="G237" s="45"/>
      <c r="H237" s="46"/>
    </row>
    <row r="238" spans="1:8" ht="12.75">
      <c r="A238" s="18" t="s">
        <v>99</v>
      </c>
      <c r="B238" s="4"/>
      <c r="C238" s="4">
        <v>548</v>
      </c>
      <c r="D238" s="4">
        <v>21</v>
      </c>
      <c r="E238" s="4"/>
      <c r="F238" s="4">
        <v>569</v>
      </c>
      <c r="G238" s="4">
        <v>569</v>
      </c>
      <c r="H238" s="19">
        <v>569</v>
      </c>
    </row>
    <row r="239" spans="1:8" ht="22.5">
      <c r="A239" s="53" t="s">
        <v>131</v>
      </c>
      <c r="B239" s="54"/>
      <c r="C239" s="54"/>
      <c r="D239" s="54"/>
      <c r="E239" s="54">
        <v>15</v>
      </c>
      <c r="F239" s="54">
        <v>15</v>
      </c>
      <c r="G239" s="54">
        <v>15</v>
      </c>
      <c r="H239" s="55">
        <v>15</v>
      </c>
    </row>
    <row r="240" spans="1:8" ht="12.75" customHeight="1">
      <c r="A240" s="18" t="s">
        <v>145</v>
      </c>
      <c r="B240" s="4">
        <v>109</v>
      </c>
      <c r="C240" s="54"/>
      <c r="D240" s="54"/>
      <c r="E240" s="54"/>
      <c r="F240" s="4">
        <f>B240</f>
        <v>109</v>
      </c>
      <c r="G240" s="4">
        <f>F240</f>
        <v>109</v>
      </c>
      <c r="H240" s="19">
        <f>G240</f>
        <v>109</v>
      </c>
    </row>
    <row r="241" spans="1:8" ht="12.75">
      <c r="A241" s="18" t="s">
        <v>100</v>
      </c>
      <c r="B241" s="4"/>
      <c r="C241" s="4"/>
      <c r="D241" s="4"/>
      <c r="E241" s="4"/>
      <c r="F241" s="4">
        <v>763</v>
      </c>
      <c r="G241" s="4">
        <v>763</v>
      </c>
      <c r="H241" s="19">
        <v>763</v>
      </c>
    </row>
    <row r="242" spans="1:8" ht="12.75">
      <c r="A242" s="18" t="s">
        <v>21</v>
      </c>
      <c r="B242" s="4"/>
      <c r="C242" s="4"/>
      <c r="D242" s="4"/>
      <c r="E242" s="4"/>
      <c r="F242" s="4">
        <f>F241-F240-F239-F238</f>
        <v>70</v>
      </c>
      <c r="G242" s="4">
        <f>G241-G240-G239-G238</f>
        <v>70</v>
      </c>
      <c r="H242" s="19">
        <f>H241-H240-H239-H238</f>
        <v>70</v>
      </c>
    </row>
    <row r="243" spans="1:8" ht="13.5" thickBot="1">
      <c r="A243" s="20" t="s">
        <v>10</v>
      </c>
      <c r="B243" s="21"/>
      <c r="C243" s="21"/>
      <c r="D243" s="21"/>
      <c r="E243" s="21"/>
      <c r="F243" s="22">
        <f>(F238+F239+F240)/F241</f>
        <v>0.908256880733945</v>
      </c>
      <c r="G243" s="22">
        <f>(G238+G239+G240)/G241</f>
        <v>0.908256880733945</v>
      </c>
      <c r="H243" s="23">
        <f>(H238+H239+H240)/H241</f>
        <v>0.908256880733945</v>
      </c>
    </row>
    <row r="244" spans="1:8" ht="12.75" customHeight="1" thickBot="1">
      <c r="A244" s="24"/>
      <c r="B244" s="116"/>
      <c r="C244" s="25"/>
      <c r="D244" s="25"/>
      <c r="E244" s="25"/>
      <c r="F244" s="25"/>
      <c r="G244" s="25"/>
      <c r="H244" s="26"/>
    </row>
    <row r="245" spans="1:8" ht="12.75">
      <c r="A245" s="30" t="s">
        <v>97</v>
      </c>
      <c r="B245" s="45"/>
      <c r="C245" s="31"/>
      <c r="D245" s="31"/>
      <c r="E245" s="31"/>
      <c r="F245" s="31"/>
      <c r="G245" s="31"/>
      <c r="H245" s="32"/>
    </row>
    <row r="246" spans="1:8" ht="12.75">
      <c r="A246" s="18" t="s">
        <v>101</v>
      </c>
      <c r="B246" s="4"/>
      <c r="C246" s="4">
        <v>180</v>
      </c>
      <c r="D246" s="4"/>
      <c r="E246" s="4"/>
      <c r="F246" s="4">
        <v>180</v>
      </c>
      <c r="G246" s="4">
        <v>180</v>
      </c>
      <c r="H246" s="19">
        <v>180</v>
      </c>
    </row>
    <row r="247" spans="1:8" ht="12.75" customHeight="1">
      <c r="A247" s="18" t="s">
        <v>145</v>
      </c>
      <c r="B247" s="4">
        <v>146</v>
      </c>
      <c r="C247" s="4"/>
      <c r="D247" s="4"/>
      <c r="E247" s="4"/>
      <c r="F247" s="4">
        <f>B247</f>
        <v>146</v>
      </c>
      <c r="G247" s="4">
        <f>F247</f>
        <v>146</v>
      </c>
      <c r="H247" s="19">
        <f>G247</f>
        <v>146</v>
      </c>
    </row>
    <row r="248" spans="1:8" ht="12.75">
      <c r="A248" s="18" t="s">
        <v>102</v>
      </c>
      <c r="B248" s="4"/>
      <c r="C248" s="4"/>
      <c r="D248" s="4"/>
      <c r="E248" s="4"/>
      <c r="F248" s="4">
        <v>1007</v>
      </c>
      <c r="G248" s="4">
        <v>1007</v>
      </c>
      <c r="H248" s="19">
        <v>1007</v>
      </c>
    </row>
    <row r="249" spans="1:8" ht="12.75">
      <c r="A249" s="18" t="s">
        <v>21</v>
      </c>
      <c r="B249" s="4"/>
      <c r="C249" s="4"/>
      <c r="D249" s="4"/>
      <c r="E249" s="4"/>
      <c r="F249" s="4">
        <f>F248-F247-F246</f>
        <v>681</v>
      </c>
      <c r="G249" s="4">
        <f>G248-G247-G246</f>
        <v>681</v>
      </c>
      <c r="H249" s="19">
        <f>H248-H247-H246</f>
        <v>681</v>
      </c>
    </row>
    <row r="250" spans="1:8" ht="13.5" thickBot="1">
      <c r="A250" s="20" t="s">
        <v>10</v>
      </c>
      <c r="B250" s="21"/>
      <c r="C250" s="21"/>
      <c r="D250" s="21"/>
      <c r="E250" s="21"/>
      <c r="F250" s="22">
        <f>(F246+F247)/F248</f>
        <v>0.323733862959285</v>
      </c>
      <c r="G250" s="22">
        <f>(G246+G247)/G248</f>
        <v>0.323733862959285</v>
      </c>
      <c r="H250" s="23">
        <f>(H246+H247)/H248</f>
        <v>0.323733862959285</v>
      </c>
    </row>
    <row r="251" spans="1:8" ht="12" customHeight="1" thickBot="1">
      <c r="A251" s="24"/>
      <c r="B251" s="116"/>
      <c r="C251" s="25"/>
      <c r="D251" s="25"/>
      <c r="E251" s="25"/>
      <c r="F251" s="25"/>
      <c r="G251" s="25"/>
      <c r="H251" s="26"/>
    </row>
    <row r="252" spans="1:8" ht="12.75">
      <c r="A252" s="30" t="s">
        <v>98</v>
      </c>
      <c r="B252" s="45"/>
      <c r="C252" s="45"/>
      <c r="D252" s="45"/>
      <c r="E252" s="45"/>
      <c r="F252" s="45"/>
      <c r="G252" s="45"/>
      <c r="H252" s="46"/>
    </row>
    <row r="253" spans="1:8" ht="12.75">
      <c r="A253" s="18" t="s">
        <v>103</v>
      </c>
      <c r="B253" s="4"/>
      <c r="C253" s="4"/>
      <c r="D253" s="4"/>
      <c r="E253" s="4"/>
      <c r="F253" s="4">
        <v>0</v>
      </c>
      <c r="G253" s="4">
        <v>0</v>
      </c>
      <c r="H253" s="19">
        <v>0</v>
      </c>
    </row>
    <row r="254" spans="1:8" ht="12.75">
      <c r="A254" s="47" t="s">
        <v>143</v>
      </c>
      <c r="B254" s="5"/>
      <c r="C254" s="5"/>
      <c r="D254" s="5"/>
      <c r="E254" s="5">
        <v>300</v>
      </c>
      <c r="F254" s="5">
        <v>300</v>
      </c>
      <c r="G254" s="5">
        <v>300</v>
      </c>
      <c r="H254" s="44">
        <v>300</v>
      </c>
    </row>
    <row r="255" spans="1:8" ht="12.75" customHeight="1">
      <c r="A255" s="18" t="s">
        <v>145</v>
      </c>
      <c r="B255" s="4">
        <v>98</v>
      </c>
      <c r="C255" s="5"/>
      <c r="D255" s="5"/>
      <c r="E255" s="5"/>
      <c r="F255" s="4">
        <f>B255</f>
        <v>98</v>
      </c>
      <c r="G255" s="4">
        <f>F255</f>
        <v>98</v>
      </c>
      <c r="H255" s="19">
        <f>G255</f>
        <v>98</v>
      </c>
    </row>
    <row r="256" spans="1:8" ht="12.75">
      <c r="A256" s="18" t="s">
        <v>104</v>
      </c>
      <c r="B256" s="4"/>
      <c r="C256" s="4"/>
      <c r="D256" s="4"/>
      <c r="E256" s="4"/>
      <c r="F256" s="4">
        <v>604</v>
      </c>
      <c r="G256" s="4">
        <v>604</v>
      </c>
      <c r="H256" s="19">
        <v>604</v>
      </c>
    </row>
    <row r="257" spans="1:8" ht="12.75">
      <c r="A257" s="18" t="s">
        <v>21</v>
      </c>
      <c r="B257" s="4"/>
      <c r="C257" s="4"/>
      <c r="D257" s="4"/>
      <c r="E257" s="4"/>
      <c r="F257" s="4">
        <f>F256-F255-F254-F253</f>
        <v>206</v>
      </c>
      <c r="G257" s="4">
        <f>G256-G255-G254-G253</f>
        <v>206</v>
      </c>
      <c r="H257" s="19">
        <f>H256-H255-H254-H253</f>
        <v>206</v>
      </c>
    </row>
    <row r="258" spans="1:8" ht="13.5" thickBot="1">
      <c r="A258" s="20" t="s">
        <v>10</v>
      </c>
      <c r="B258" s="21"/>
      <c r="C258" s="21"/>
      <c r="D258" s="21"/>
      <c r="E258" s="21"/>
      <c r="F258" s="22">
        <f>(F253+F254+F255)/F256</f>
        <v>0.6589403973509934</v>
      </c>
      <c r="G258" s="22">
        <f>(G253+G254+G255)/G256</f>
        <v>0.6589403973509934</v>
      </c>
      <c r="H258" s="23">
        <f>(H253+H254+H255)/H256</f>
        <v>0.6589403973509934</v>
      </c>
    </row>
    <row r="259" spans="1:8" ht="12.75" customHeight="1" thickBot="1">
      <c r="A259" s="27"/>
      <c r="B259" s="116"/>
      <c r="C259" s="25"/>
      <c r="D259" s="25"/>
      <c r="E259" s="25"/>
      <c r="F259" s="25"/>
      <c r="G259" s="25"/>
      <c r="H259" s="26"/>
    </row>
    <row r="260" spans="1:8" ht="12.75">
      <c r="A260" s="30" t="s">
        <v>93</v>
      </c>
      <c r="B260" s="45">
        <v>21808</v>
      </c>
      <c r="C260" s="45">
        <v>3961</v>
      </c>
      <c r="D260" s="45">
        <v>368</v>
      </c>
      <c r="E260" s="45"/>
      <c r="F260" s="45"/>
      <c r="G260" s="45"/>
      <c r="H260" s="46"/>
    </row>
    <row r="261" spans="1:8" ht="12.75">
      <c r="A261" s="18" t="s">
        <v>121</v>
      </c>
      <c r="B261" s="4">
        <v>-1156</v>
      </c>
      <c r="C261" s="4"/>
      <c r="D261" s="4"/>
      <c r="E261" s="4"/>
      <c r="F261" s="4"/>
      <c r="G261" s="4"/>
      <c r="H261" s="19"/>
    </row>
    <row r="262" spans="1:8" ht="12.75">
      <c r="A262" s="18" t="s">
        <v>95</v>
      </c>
      <c r="B262" s="4">
        <f>(B260+B261)*9.51%</f>
        <v>1964.0052</v>
      </c>
      <c r="C262" s="4">
        <f>(C260+C261)*9.51%</f>
        <v>376.6911</v>
      </c>
      <c r="D262" s="4">
        <f>(D260+D261)*9.51%</f>
        <v>34.9968</v>
      </c>
      <c r="E262" s="4"/>
      <c r="F262" s="4">
        <v>2376</v>
      </c>
      <c r="G262" s="4">
        <v>2376</v>
      </c>
      <c r="H262" s="19">
        <v>2376</v>
      </c>
    </row>
    <row r="263" spans="1:8" ht="12.75">
      <c r="A263" s="18" t="s">
        <v>94</v>
      </c>
      <c r="B263" s="4">
        <f>SUM(B237:B258)</f>
        <v>353</v>
      </c>
      <c r="C263" s="4">
        <f>SUM(C237:C258)</f>
        <v>728</v>
      </c>
      <c r="D263" s="4">
        <f>SUM(D237:D258)</f>
        <v>21</v>
      </c>
      <c r="E263" s="4">
        <f>SUM(E237:E258)</f>
        <v>315</v>
      </c>
      <c r="F263" s="4">
        <f>F255+F254+F253+F247+F246+F240+F239+F238</f>
        <v>1417</v>
      </c>
      <c r="G263" s="4">
        <f>G255+G254+G253+G247+G246+G240+G239+G238</f>
        <v>1417</v>
      </c>
      <c r="H263" s="19">
        <f>H255+H254+H253+H247+H246+H240+H239+H238</f>
        <v>1417</v>
      </c>
    </row>
    <row r="264" spans="1:8" ht="12.75">
      <c r="A264" s="18" t="s">
        <v>21</v>
      </c>
      <c r="B264" s="4">
        <f>B262-B263</f>
        <v>1611.0052</v>
      </c>
      <c r="C264" s="4">
        <f>C262-C263-E263</f>
        <v>-666.3089</v>
      </c>
      <c r="D264" s="4">
        <f>D262-D263</f>
        <v>13.9968</v>
      </c>
      <c r="E264" s="4"/>
      <c r="F264" s="4">
        <f>F262-F263</f>
        <v>959</v>
      </c>
      <c r="G264" s="4">
        <f>G262-G263</f>
        <v>959</v>
      </c>
      <c r="H264" s="19">
        <f>H262-H263</f>
        <v>959</v>
      </c>
    </row>
    <row r="265" spans="1:8" ht="13.5" thickBot="1">
      <c r="A265" s="20" t="s">
        <v>122</v>
      </c>
      <c r="B265" s="22">
        <f>B263/B262</f>
        <v>0.1797347583397437</v>
      </c>
      <c r="C265" s="22">
        <f>(C263+E263)/C262</f>
        <v>2.768846941167445</v>
      </c>
      <c r="D265" s="22">
        <f>D263/D262</f>
        <v>0.600054862158826</v>
      </c>
      <c r="E265" s="21"/>
      <c r="F265" s="22">
        <f>F263/F262</f>
        <v>0.5963804713804713</v>
      </c>
      <c r="G265" s="22">
        <f>G263/G262</f>
        <v>0.5963804713804713</v>
      </c>
      <c r="H265" s="23">
        <f>H263/H262</f>
        <v>0.5963804713804713</v>
      </c>
    </row>
    <row r="266" spans="1:8" ht="12.75" customHeight="1">
      <c r="A266" s="114"/>
      <c r="B266" s="116"/>
      <c r="C266" s="25"/>
      <c r="D266" s="25"/>
      <c r="E266" s="25"/>
      <c r="F266" s="25"/>
      <c r="G266" s="25"/>
      <c r="H266" s="26"/>
    </row>
    <row r="267" spans="1:8" ht="12.75" customHeight="1">
      <c r="A267" s="104"/>
      <c r="B267" s="117"/>
      <c r="C267" s="2"/>
      <c r="D267" s="2"/>
      <c r="E267" s="2"/>
      <c r="F267" s="2"/>
      <c r="G267" s="2"/>
      <c r="H267" s="16"/>
    </row>
    <row r="268" spans="1:8" ht="12.75">
      <c r="A268" s="109" t="s">
        <v>105</v>
      </c>
      <c r="B268" s="117"/>
      <c r="C268" s="2"/>
      <c r="D268" s="2"/>
      <c r="E268" s="2"/>
      <c r="F268" s="2"/>
      <c r="G268" s="2"/>
      <c r="H268" s="16"/>
    </row>
    <row r="269" spans="1:8" ht="12.75" customHeight="1" thickBot="1">
      <c r="A269" s="110"/>
      <c r="B269" s="118"/>
      <c r="C269" s="28"/>
      <c r="D269" s="28"/>
      <c r="E269" s="28"/>
      <c r="F269" s="28"/>
      <c r="G269" s="28"/>
      <c r="H269" s="29"/>
    </row>
    <row r="270" spans="1:8" ht="12.75">
      <c r="A270" s="50" t="s">
        <v>109</v>
      </c>
      <c r="B270" s="51"/>
      <c r="C270" s="51"/>
      <c r="D270" s="51"/>
      <c r="E270" s="48"/>
      <c r="F270" s="51"/>
      <c r="G270" s="51"/>
      <c r="H270" s="52"/>
    </row>
    <row r="271" spans="1:8" ht="12.75">
      <c r="A271" s="18" t="s">
        <v>112</v>
      </c>
      <c r="B271" s="4"/>
      <c r="C271" s="4">
        <v>152</v>
      </c>
      <c r="D271" s="4"/>
      <c r="E271" s="4"/>
      <c r="F271" s="4">
        <v>102</v>
      </c>
      <c r="G271" s="4">
        <v>152</v>
      </c>
      <c r="H271" s="19">
        <v>152</v>
      </c>
    </row>
    <row r="272" spans="1:8" ht="12.75">
      <c r="A272" s="47" t="s">
        <v>132</v>
      </c>
      <c r="B272" s="5"/>
      <c r="C272" s="5"/>
      <c r="D272" s="5"/>
      <c r="E272" s="5">
        <v>110</v>
      </c>
      <c r="F272" s="5">
        <v>110</v>
      </c>
      <c r="G272" s="5">
        <v>110</v>
      </c>
      <c r="H272" s="44">
        <v>110</v>
      </c>
    </row>
    <row r="273" spans="1:8" ht="12.75" customHeight="1">
      <c r="A273" s="18" t="s">
        <v>145</v>
      </c>
      <c r="B273" s="4">
        <v>162</v>
      </c>
      <c r="C273" s="5"/>
      <c r="D273" s="5"/>
      <c r="E273" s="5"/>
      <c r="F273" s="4">
        <f>B273</f>
        <v>162</v>
      </c>
      <c r="G273" s="4">
        <f>F273</f>
        <v>162</v>
      </c>
      <c r="H273" s="19">
        <f>G273</f>
        <v>162</v>
      </c>
    </row>
    <row r="274" spans="1:8" ht="12.75">
      <c r="A274" s="18" t="s">
        <v>113</v>
      </c>
      <c r="B274" s="4"/>
      <c r="C274" s="4"/>
      <c r="D274" s="4"/>
      <c r="E274" s="4"/>
      <c r="F274" s="5">
        <v>913</v>
      </c>
      <c r="G274" s="5">
        <v>913</v>
      </c>
      <c r="H274" s="44">
        <v>913</v>
      </c>
    </row>
    <row r="275" spans="1:8" ht="12.75">
      <c r="A275" s="18" t="s">
        <v>21</v>
      </c>
      <c r="B275" s="4"/>
      <c r="C275" s="4"/>
      <c r="D275" s="4"/>
      <c r="E275" s="4"/>
      <c r="F275" s="4">
        <f>F274-F273-F272-F271</f>
        <v>539</v>
      </c>
      <c r="G275" s="4">
        <f>G274-G273-G272-G271</f>
        <v>489</v>
      </c>
      <c r="H275" s="19">
        <f>H274-H273-H272-H271</f>
        <v>489</v>
      </c>
    </row>
    <row r="276" spans="1:8" ht="13.5" thickBot="1">
      <c r="A276" s="20" t="s">
        <v>10</v>
      </c>
      <c r="B276" s="21"/>
      <c r="C276" s="21"/>
      <c r="D276" s="21"/>
      <c r="E276" s="21"/>
      <c r="F276" s="22">
        <f>(F271+F272+F273)/F274</f>
        <v>0.40963855421686746</v>
      </c>
      <c r="G276" s="22">
        <f>(G271+G272+G273)/G274</f>
        <v>0.4644030668127054</v>
      </c>
      <c r="H276" s="23">
        <f>(H271+H272+H273)/H274</f>
        <v>0.4644030668127054</v>
      </c>
    </row>
    <row r="277" spans="1:8" ht="13.5" customHeight="1" thickBot="1">
      <c r="A277" s="24"/>
      <c r="B277" s="116"/>
      <c r="C277" s="25"/>
      <c r="D277" s="25"/>
      <c r="E277" s="25"/>
      <c r="F277" s="25"/>
      <c r="G277" s="25"/>
      <c r="H277" s="26"/>
    </row>
    <row r="278" spans="1:8" ht="12.75">
      <c r="A278" s="30" t="s">
        <v>110</v>
      </c>
      <c r="B278" s="45"/>
      <c r="C278" s="31"/>
      <c r="D278" s="31"/>
      <c r="E278" s="31"/>
      <c r="F278" s="31"/>
      <c r="G278" s="31"/>
      <c r="H278" s="32"/>
    </row>
    <row r="279" spans="1:8" ht="12.75">
      <c r="A279" s="18" t="s">
        <v>114</v>
      </c>
      <c r="B279" s="4"/>
      <c r="C279" s="4">
        <v>150</v>
      </c>
      <c r="D279" s="4"/>
      <c r="E279" s="4"/>
      <c r="F279" s="4">
        <v>150</v>
      </c>
      <c r="G279" s="4">
        <v>150</v>
      </c>
      <c r="H279" s="19">
        <v>150</v>
      </c>
    </row>
    <row r="280" spans="1:8" ht="12.75" customHeight="1">
      <c r="A280" s="18" t="s">
        <v>145</v>
      </c>
      <c r="B280" s="4">
        <v>135</v>
      </c>
      <c r="C280" s="4"/>
      <c r="D280" s="4"/>
      <c r="E280" s="4"/>
      <c r="F280" s="4">
        <f>B280</f>
        <v>135</v>
      </c>
      <c r="G280" s="4">
        <f>F280</f>
        <v>135</v>
      </c>
      <c r="H280" s="19">
        <f>G280</f>
        <v>135</v>
      </c>
    </row>
    <row r="281" spans="1:8" ht="12.75">
      <c r="A281" s="18" t="s">
        <v>115</v>
      </c>
      <c r="B281" s="4"/>
      <c r="C281" s="4"/>
      <c r="D281" s="4"/>
      <c r="E281" s="4"/>
      <c r="F281" s="4">
        <v>983</v>
      </c>
      <c r="G281" s="4">
        <v>983</v>
      </c>
      <c r="H281" s="19">
        <v>983</v>
      </c>
    </row>
    <row r="282" spans="1:8" ht="12.75">
      <c r="A282" s="18" t="s">
        <v>21</v>
      </c>
      <c r="B282" s="4"/>
      <c r="C282" s="4"/>
      <c r="D282" s="4"/>
      <c r="E282" s="4"/>
      <c r="F282" s="4">
        <f>F281-F280-F279</f>
        <v>698</v>
      </c>
      <c r="G282" s="4">
        <f>G281-G280-G279</f>
        <v>698</v>
      </c>
      <c r="H282" s="19">
        <f>H281-H280-H279</f>
        <v>698</v>
      </c>
    </row>
    <row r="283" spans="1:8" ht="13.5" thickBot="1">
      <c r="A283" s="20" t="s">
        <v>10</v>
      </c>
      <c r="B283" s="21"/>
      <c r="C283" s="21"/>
      <c r="D283" s="21"/>
      <c r="E283" s="21"/>
      <c r="F283" s="22">
        <f>(F279+F280)/F281</f>
        <v>0.28992878942014244</v>
      </c>
      <c r="G283" s="22">
        <f>(G279+G280)/G281</f>
        <v>0.28992878942014244</v>
      </c>
      <c r="H283" s="23">
        <f>(H279+H280)/H281</f>
        <v>0.28992878942014244</v>
      </c>
    </row>
    <row r="284" spans="1:8" ht="12.75" customHeight="1" thickBot="1">
      <c r="A284" s="24"/>
      <c r="B284" s="116"/>
      <c r="C284" s="25"/>
      <c r="D284" s="25"/>
      <c r="E284" s="25"/>
      <c r="F284" s="25"/>
      <c r="G284" s="25"/>
      <c r="H284" s="26"/>
    </row>
    <row r="285" spans="1:8" ht="12.75">
      <c r="A285" s="30" t="s">
        <v>111</v>
      </c>
      <c r="B285" s="45"/>
      <c r="C285" s="45"/>
      <c r="D285" s="45"/>
      <c r="E285" s="45"/>
      <c r="F285" s="45"/>
      <c r="G285" s="45"/>
      <c r="H285" s="46"/>
    </row>
    <row r="286" spans="1:8" ht="12.75">
      <c r="A286" s="18" t="s">
        <v>116</v>
      </c>
      <c r="B286" s="4"/>
      <c r="C286" s="3">
        <v>5566</v>
      </c>
      <c r="D286" s="3"/>
      <c r="E286" s="3"/>
      <c r="F286" s="3">
        <v>5517</v>
      </c>
      <c r="G286" s="3">
        <v>5566</v>
      </c>
      <c r="H286" s="17">
        <v>5566</v>
      </c>
    </row>
    <row r="287" spans="1:8" ht="22.5">
      <c r="A287" s="47" t="s">
        <v>129</v>
      </c>
      <c r="B287" s="5"/>
      <c r="C287" s="5"/>
      <c r="D287" s="5"/>
      <c r="E287" s="5">
        <v>1070</v>
      </c>
      <c r="F287" s="5">
        <v>1070</v>
      </c>
      <c r="G287" s="5">
        <v>1070</v>
      </c>
      <c r="H287" s="44">
        <v>1070</v>
      </c>
    </row>
    <row r="288" spans="1:8" ht="12.75" customHeight="1">
      <c r="A288" s="18" t="s">
        <v>145</v>
      </c>
      <c r="B288" s="4">
        <v>273</v>
      </c>
      <c r="C288" s="5"/>
      <c r="D288" s="5"/>
      <c r="E288" s="5"/>
      <c r="F288" s="4">
        <f>B288</f>
        <v>273</v>
      </c>
      <c r="G288" s="4">
        <f>F288</f>
        <v>273</v>
      </c>
      <c r="H288" s="19">
        <f>G288</f>
        <v>273</v>
      </c>
    </row>
    <row r="289" spans="1:8" ht="12.75">
      <c r="A289" s="18" t="s">
        <v>120</v>
      </c>
      <c r="B289" s="4"/>
      <c r="C289" s="4"/>
      <c r="D289" s="4"/>
      <c r="E289" s="4"/>
      <c r="F289" s="5">
        <v>5017</v>
      </c>
      <c r="G289" s="5">
        <v>5017</v>
      </c>
      <c r="H289" s="44">
        <v>5017</v>
      </c>
    </row>
    <row r="290" spans="1:8" ht="12.75">
      <c r="A290" s="18" t="s">
        <v>21</v>
      </c>
      <c r="B290" s="4"/>
      <c r="C290" s="4"/>
      <c r="D290" s="4"/>
      <c r="E290" s="4"/>
      <c r="F290" s="4">
        <f>F289-F288-F287-F286</f>
        <v>-1843</v>
      </c>
      <c r="G290" s="4">
        <f>G289-G288-G287-G286</f>
        <v>-1892</v>
      </c>
      <c r="H290" s="19">
        <f>H289-H288-H287-H286</f>
        <v>-1892</v>
      </c>
    </row>
    <row r="291" spans="1:8" ht="13.5" thickBot="1">
      <c r="A291" s="20" t="s">
        <v>10</v>
      </c>
      <c r="B291" s="21"/>
      <c r="C291" s="21"/>
      <c r="D291" s="21"/>
      <c r="E291" s="21"/>
      <c r="F291" s="22">
        <f>(F286+F287+F288)/F289</f>
        <v>1.367351006577636</v>
      </c>
      <c r="G291" s="22">
        <f>(G286+G287+G288)/G289</f>
        <v>1.377117799481762</v>
      </c>
      <c r="H291" s="23">
        <f>(H286+H287+H288)/H289</f>
        <v>1.377117799481762</v>
      </c>
    </row>
    <row r="292" spans="1:8" ht="12.75" customHeight="1" thickBot="1">
      <c r="A292" s="33"/>
      <c r="B292" s="38"/>
      <c r="C292" s="34"/>
      <c r="D292" s="34"/>
      <c r="E292" s="34"/>
      <c r="F292" s="35"/>
      <c r="G292" s="35"/>
      <c r="H292" s="36"/>
    </row>
    <row r="293" spans="1:8" ht="12.75">
      <c r="A293" s="30" t="s">
        <v>117</v>
      </c>
      <c r="B293" s="45"/>
      <c r="C293" s="45"/>
      <c r="D293" s="45"/>
      <c r="E293" s="45"/>
      <c r="F293" s="45"/>
      <c r="G293" s="45"/>
      <c r="H293" s="46"/>
    </row>
    <row r="294" spans="1:8" ht="12.75">
      <c r="A294" s="18" t="s">
        <v>118</v>
      </c>
      <c r="B294" s="4">
        <v>190</v>
      </c>
      <c r="C294" s="4">
        <v>756</v>
      </c>
      <c r="D294" s="4">
        <v>85</v>
      </c>
      <c r="E294" s="4">
        <v>168</v>
      </c>
      <c r="F294" s="4">
        <v>1141</v>
      </c>
      <c r="G294" s="4">
        <v>1199</v>
      </c>
      <c r="H294" s="19">
        <v>1199</v>
      </c>
    </row>
    <row r="295" spans="1:8" ht="22.5">
      <c r="A295" s="47" t="s">
        <v>128</v>
      </c>
      <c r="B295" s="5"/>
      <c r="C295" s="5"/>
      <c r="D295" s="5"/>
      <c r="E295" s="5">
        <v>35</v>
      </c>
      <c r="F295" s="5">
        <v>35</v>
      </c>
      <c r="G295" s="5">
        <v>35</v>
      </c>
      <c r="H295" s="44">
        <v>35</v>
      </c>
    </row>
    <row r="296" spans="1:8" ht="22.5">
      <c r="A296" s="47" t="s">
        <v>130</v>
      </c>
      <c r="B296" s="5"/>
      <c r="C296" s="5"/>
      <c r="D296" s="5"/>
      <c r="E296" s="5">
        <v>650</v>
      </c>
      <c r="F296" s="5">
        <v>650</v>
      </c>
      <c r="G296" s="5">
        <v>650</v>
      </c>
      <c r="H296" s="44">
        <v>650</v>
      </c>
    </row>
    <row r="297" spans="1:8" ht="12.75" customHeight="1">
      <c r="A297" s="18" t="s">
        <v>145</v>
      </c>
      <c r="B297" s="4">
        <v>406</v>
      </c>
      <c r="C297" s="5"/>
      <c r="D297" s="5"/>
      <c r="E297" s="5"/>
      <c r="F297" s="4">
        <f>B297</f>
        <v>406</v>
      </c>
      <c r="G297" s="4">
        <f>F297</f>
        <v>406</v>
      </c>
      <c r="H297" s="19">
        <f>G297</f>
        <v>406</v>
      </c>
    </row>
    <row r="298" spans="1:8" ht="12.75">
      <c r="A298" s="18" t="s">
        <v>119</v>
      </c>
      <c r="B298" s="4"/>
      <c r="C298" s="4"/>
      <c r="D298" s="4"/>
      <c r="E298" s="4"/>
      <c r="F298" s="4">
        <v>3172</v>
      </c>
      <c r="G298" s="4">
        <v>3172</v>
      </c>
      <c r="H298" s="19">
        <v>3172</v>
      </c>
    </row>
    <row r="299" spans="1:8" ht="12.75">
      <c r="A299" s="18" t="s">
        <v>21</v>
      </c>
      <c r="B299" s="4"/>
      <c r="C299" s="4"/>
      <c r="D299" s="4"/>
      <c r="E299" s="4"/>
      <c r="F299" s="4">
        <f>F298-F297-F296-F295-F294</f>
        <v>940</v>
      </c>
      <c r="G299" s="4">
        <f>G298-G297-G296-G295-G294</f>
        <v>882</v>
      </c>
      <c r="H299" s="19">
        <f>H298-H297-H296-H295-H294</f>
        <v>882</v>
      </c>
    </row>
    <row r="300" spans="1:8" ht="13.5" thickBot="1">
      <c r="A300" s="20" t="s">
        <v>10</v>
      </c>
      <c r="B300" s="21"/>
      <c r="C300" s="21"/>
      <c r="D300" s="21"/>
      <c r="E300" s="21"/>
      <c r="F300" s="22">
        <f>(F294+F295+F296+F297)/F298</f>
        <v>0.7036569987389659</v>
      </c>
      <c r="G300" s="22">
        <f>(G294+G295+G296+G297)/G298</f>
        <v>0.7219419924337958</v>
      </c>
      <c r="H300" s="23">
        <f>(H294+H295+H296+H297)/H298</f>
        <v>0.7219419924337958</v>
      </c>
    </row>
    <row r="301" spans="1:8" ht="13.5" thickBot="1">
      <c r="A301" s="30"/>
      <c r="B301" s="38"/>
      <c r="C301" s="38"/>
      <c r="D301" s="38"/>
      <c r="E301" s="38"/>
      <c r="F301" s="39"/>
      <c r="G301" s="39"/>
      <c r="H301" s="40"/>
    </row>
    <row r="302" spans="1:8" ht="12.75">
      <c r="A302" s="30" t="s">
        <v>106</v>
      </c>
      <c r="B302" s="45">
        <v>64707</v>
      </c>
      <c r="C302" s="45">
        <v>42626</v>
      </c>
      <c r="D302" s="45">
        <v>135</v>
      </c>
      <c r="E302" s="45"/>
      <c r="F302" s="45"/>
      <c r="G302" s="45"/>
      <c r="H302" s="46"/>
    </row>
    <row r="303" spans="1:8" ht="12.75">
      <c r="A303" s="18" t="s">
        <v>121</v>
      </c>
      <c r="B303" s="4">
        <v>-1437</v>
      </c>
      <c r="C303" s="4"/>
      <c r="D303" s="4"/>
      <c r="E303" s="4"/>
      <c r="F303" s="4"/>
      <c r="G303" s="4"/>
      <c r="H303" s="19"/>
    </row>
    <row r="304" spans="1:8" ht="12.75">
      <c r="A304" s="18" t="s">
        <v>108</v>
      </c>
      <c r="B304" s="4">
        <f>(B302+B303)*9.51%</f>
        <v>6016.977</v>
      </c>
      <c r="C304" s="4">
        <f>(C302+C303)*9.51%+1</f>
        <v>4054.7326000000003</v>
      </c>
      <c r="D304" s="4">
        <f>(D302+D303)*9.51%</f>
        <v>12.8385</v>
      </c>
      <c r="E304" s="4"/>
      <c r="F304" s="4">
        <v>10085</v>
      </c>
      <c r="G304" s="4">
        <v>10085</v>
      </c>
      <c r="H304" s="19">
        <v>10085</v>
      </c>
    </row>
    <row r="305" spans="1:8" ht="12.75">
      <c r="A305" s="18" t="s">
        <v>107</v>
      </c>
      <c r="B305" s="4">
        <f>SUM(B270:B301)</f>
        <v>1166</v>
      </c>
      <c r="C305" s="4">
        <f>SUM(C270:C301)</f>
        <v>6624</v>
      </c>
      <c r="D305" s="4">
        <f>SUM(D270:D301)</f>
        <v>85</v>
      </c>
      <c r="E305" s="4">
        <f>SUM(E270:E301)</f>
        <v>2033</v>
      </c>
      <c r="F305" s="4">
        <f>F297+F296+F295+F294+F288+F287+F286+F280+F279+F273+F272+F271</f>
        <v>9751</v>
      </c>
      <c r="G305" s="4">
        <f>G297+G296+G295+G294+G288+G287+G286+G280+G279+G273+G272+G271</f>
        <v>9908</v>
      </c>
      <c r="H305" s="19">
        <f>H297+H296+H295+H294+H288+H287+H286+H280+H279+H273+H272+H271</f>
        <v>9908</v>
      </c>
    </row>
    <row r="306" spans="1:8" ht="12.75">
      <c r="A306" s="18" t="s">
        <v>21</v>
      </c>
      <c r="B306" s="4">
        <f>B304-B305</f>
        <v>4850.977</v>
      </c>
      <c r="C306" s="4">
        <f>C304-C305-E305</f>
        <v>-4602.2674</v>
      </c>
      <c r="D306" s="4">
        <f>D304-D305</f>
        <v>-72.1615</v>
      </c>
      <c r="E306" s="4"/>
      <c r="F306" s="4">
        <f>F304-F305</f>
        <v>334</v>
      </c>
      <c r="G306" s="4">
        <f>G304-G305</f>
        <v>177</v>
      </c>
      <c r="H306" s="19">
        <f>H304-H305</f>
        <v>177</v>
      </c>
    </row>
    <row r="307" spans="1:8" ht="13.5" thickBot="1">
      <c r="A307" s="20" t="s">
        <v>122</v>
      </c>
      <c r="B307" s="22">
        <f>B305/B304</f>
        <v>0.19378501862313915</v>
      </c>
      <c r="C307" s="22">
        <f>(C305+E305)/C304</f>
        <v>2.1350359823974583</v>
      </c>
      <c r="D307" s="22">
        <f>D305/D304</f>
        <v>6.620711142267399</v>
      </c>
      <c r="E307" s="21"/>
      <c r="F307" s="22">
        <f>F305/F304</f>
        <v>0.9668815071888944</v>
      </c>
      <c r="G307" s="22">
        <f>G305/G304</f>
        <v>0.9824491819533961</v>
      </c>
      <c r="H307" s="23">
        <f>H305/H304</f>
        <v>0.9824491819533961</v>
      </c>
    </row>
    <row r="308" spans="1:8" ht="12.75">
      <c r="A308" s="103"/>
      <c r="B308" s="25"/>
      <c r="C308" s="25"/>
      <c r="D308" s="25"/>
      <c r="E308" s="25"/>
      <c r="F308" s="25"/>
      <c r="G308" s="25"/>
      <c r="H308" s="26"/>
    </row>
    <row r="309" spans="1:8" ht="12.75">
      <c r="A309" s="104"/>
      <c r="B309" s="2"/>
      <c r="C309" s="2"/>
      <c r="D309" s="2"/>
      <c r="E309" s="2"/>
      <c r="F309" s="2"/>
      <c r="G309" s="2"/>
      <c r="H309" s="16"/>
    </row>
    <row r="310" spans="1:8" ht="12.75">
      <c r="A310" s="115" t="s">
        <v>127</v>
      </c>
      <c r="B310" s="2"/>
      <c r="C310" s="2"/>
      <c r="D310" s="2"/>
      <c r="E310" s="2"/>
      <c r="F310" s="2"/>
      <c r="G310" s="2"/>
      <c r="H310" s="16"/>
    </row>
    <row r="311" spans="1:8" ht="13.5" thickBot="1">
      <c r="A311" s="105"/>
      <c r="B311" s="2"/>
      <c r="C311" s="2"/>
      <c r="D311" s="2"/>
      <c r="E311" s="2"/>
      <c r="F311" s="2"/>
      <c r="G311" s="2"/>
      <c r="H311" s="16"/>
    </row>
    <row r="312" spans="1:8" ht="12.75">
      <c r="A312" s="100" t="s">
        <v>160</v>
      </c>
      <c r="B312" s="31"/>
      <c r="C312" s="31"/>
      <c r="D312" s="31"/>
      <c r="E312" s="31"/>
      <c r="F312" s="31"/>
      <c r="G312" s="31"/>
      <c r="H312" s="32"/>
    </row>
    <row r="313" spans="1:8" ht="12.75">
      <c r="A313" s="130" t="s">
        <v>168</v>
      </c>
      <c r="B313" s="3"/>
      <c r="C313" s="3">
        <v>262</v>
      </c>
      <c r="D313" s="3"/>
      <c r="E313" s="3"/>
      <c r="F313" s="3">
        <v>262</v>
      </c>
      <c r="G313" s="3">
        <v>262</v>
      </c>
      <c r="H313" s="17">
        <v>262</v>
      </c>
    </row>
    <row r="314" spans="1:8" ht="12.75">
      <c r="A314" s="101" t="s">
        <v>156</v>
      </c>
      <c r="B314" s="3"/>
      <c r="C314" s="3">
        <v>800</v>
      </c>
      <c r="D314" s="3"/>
      <c r="E314" s="3"/>
      <c r="F314" s="3">
        <v>800</v>
      </c>
      <c r="G314" s="3">
        <v>800</v>
      </c>
      <c r="H314" s="17">
        <v>800</v>
      </c>
    </row>
    <row r="315" spans="1:8" ht="12.75">
      <c r="A315" s="130" t="s">
        <v>157</v>
      </c>
      <c r="B315" s="3"/>
      <c r="C315" s="3">
        <v>1175</v>
      </c>
      <c r="D315" s="3"/>
      <c r="E315" s="3"/>
      <c r="F315" s="3">
        <v>1175</v>
      </c>
      <c r="G315" s="3">
        <v>1175</v>
      </c>
      <c r="H315" s="17">
        <v>1175</v>
      </c>
    </row>
    <row r="316" spans="1:8" ht="12.75">
      <c r="A316" s="101" t="s">
        <v>158</v>
      </c>
      <c r="B316" s="3"/>
      <c r="C316" s="3">
        <v>400</v>
      </c>
      <c r="D316" s="3"/>
      <c r="E316" s="3"/>
      <c r="F316" s="3">
        <v>400</v>
      </c>
      <c r="G316" s="3">
        <v>400</v>
      </c>
      <c r="H316" s="17">
        <v>400</v>
      </c>
    </row>
    <row r="317" spans="1:8" ht="13.5" thickBot="1">
      <c r="A317" s="102" t="s">
        <v>159</v>
      </c>
      <c r="B317" s="120"/>
      <c r="C317" s="120">
        <v>400</v>
      </c>
      <c r="D317" s="120"/>
      <c r="E317" s="120"/>
      <c r="F317" s="120">
        <v>400</v>
      </c>
      <c r="G317" s="120">
        <v>400</v>
      </c>
      <c r="H317" s="121">
        <v>400</v>
      </c>
    </row>
    <row r="318" ht="12.75">
      <c r="B318" s="106"/>
    </row>
    <row r="319" ht="12.75">
      <c r="A319" t="s">
        <v>161</v>
      </c>
    </row>
  </sheetData>
  <mergeCells count="32">
    <mergeCell ref="GK232:GR232"/>
    <mergeCell ref="GS232:GZ232"/>
    <mergeCell ref="HA232:HH232"/>
    <mergeCell ref="IO232:IV232"/>
    <mergeCell ref="HI232:HP232"/>
    <mergeCell ref="HQ232:HX232"/>
    <mergeCell ref="HY232:IF232"/>
    <mergeCell ref="IG232:IN232"/>
    <mergeCell ref="FE232:FL232"/>
    <mergeCell ref="FM232:FT232"/>
    <mergeCell ref="FU232:GB232"/>
    <mergeCell ref="GC232:GJ232"/>
    <mergeCell ref="DY232:EF232"/>
    <mergeCell ref="EG232:EN232"/>
    <mergeCell ref="EO232:EV232"/>
    <mergeCell ref="EW232:FD232"/>
    <mergeCell ref="CS232:CZ232"/>
    <mergeCell ref="DA232:DH232"/>
    <mergeCell ref="DI232:DP232"/>
    <mergeCell ref="DQ232:DX232"/>
    <mergeCell ref="BM232:BT232"/>
    <mergeCell ref="BU232:CB232"/>
    <mergeCell ref="CC232:CJ232"/>
    <mergeCell ref="CK232:CR232"/>
    <mergeCell ref="AG232:AN232"/>
    <mergeCell ref="AO232:AV232"/>
    <mergeCell ref="AW232:BD232"/>
    <mergeCell ref="BE232:BL232"/>
    <mergeCell ref="A232:H232"/>
    <mergeCell ref="I232:P232"/>
    <mergeCell ref="Q232:X232"/>
    <mergeCell ref="Y232:AF232"/>
  </mergeCells>
  <printOptions horizontalCentered="1"/>
  <pageMargins left="0.47" right="0.2362204724409449" top="0.59" bottom="0.33" header="0.35" footer="0.12"/>
  <pageSetup fitToHeight="10" horizontalDpi="600" verticalDpi="600" orientation="landscape" paperSize="9" scale="78" r:id="rId3"/>
  <headerFooter alignWithMargins="0">
    <oddHeader>&amp;RAnlage 1.2 zu GRDrs 1070/2009</oddHeader>
    <oddFooter>&amp;CSeite &amp;P von &amp;N</oddFooter>
  </headerFooter>
  <rowBreaks count="6" manualBreakCount="6">
    <brk id="50" max="7" man="1"/>
    <brk id="97" max="7" man="1"/>
    <brk id="143" max="7" man="1"/>
    <brk id="188" max="7" man="1"/>
    <brk id="232" max="7" man="1"/>
    <brk id="276"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Landeshauptstadt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u101031</dc:creator>
  <cp:keywords/>
  <dc:description/>
  <cp:lastModifiedBy>u103028</cp:lastModifiedBy>
  <cp:lastPrinted>2009-12-02T13:00:29Z</cp:lastPrinted>
  <dcterms:created xsi:type="dcterms:W3CDTF">2009-11-03T08:02:39Z</dcterms:created>
  <dcterms:modified xsi:type="dcterms:W3CDTF">2009-12-02T13:09:01Z</dcterms:modified>
  <cp:category/>
  <cp:version/>
  <cp:contentType/>
  <cp:contentStatus/>
</cp:coreProperties>
</file>