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Schema2014" sheetId="1" r:id="rId1"/>
    <sheet name="NK2014" sheetId="2" r:id="rId2"/>
  </sheets>
  <definedNames>
    <definedName name="_xlnm.Print_Area" localSheetId="1">'NK2014'!$A$1:$F$95</definedName>
    <definedName name="_xlnm.Print_Area" localSheetId="0">'Schema2014'!$A:$IV</definedName>
  </definedNames>
  <calcPr fullCalcOnLoad="1"/>
</workbook>
</file>

<file path=xl/comments2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1.210.066,38 €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</commentList>
</comments>
</file>

<file path=xl/sharedStrings.xml><?xml version="1.0" encoding="utf-8"?>
<sst xmlns="http://schemas.openxmlformats.org/spreadsheetml/2006/main" count="160" uniqueCount="115">
  <si>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</si>
  <si>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</si>
  <si>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</si>
  <si>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</si>
  <si>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</si>
  <si>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</si>
  <si>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</si>
  <si>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</si>
  <si>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</si>
  <si>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</si>
  <si>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</si>
  <si>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</si>
  <si>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</si>
  <si>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</si>
  <si>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</si>
  <si>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</si>
  <si>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</si>
  <si>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</si>
  <si>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</si>
  <si>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</si>
  <si>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</si>
  <si>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</si>
  <si>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</si>
  <si>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</si>
  <si>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</si>
  <si>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</si>
  <si>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</si>
  <si>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</si>
  <si>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</si>
  <si>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</si>
  <si>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</si>
  <si>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</si>
  <si>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</si>
  <si>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</si>
  <si>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</si>
  <si>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</si>
  <si>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</si>
  <si>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</si>
  <si>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</si>
  <si>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</si>
  <si>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</si>
  <si>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</si>
  <si>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</si>
  <si>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</si>
  <si>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</si>
  <si>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</si>
  <si>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</si>
  <si>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</si>
  <si>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</si>
  <si>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</si>
  <si>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</si>
  <si>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</si>
  <si>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</si>
  <si>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</si>
  <si>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</si>
  <si>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</si>
  <si>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</si>
  <si>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</si>
  <si>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</si>
  <si>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</si>
  <si>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</si>
  <si>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(Flächenermittlung durch externe Beratungsfirma)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</si>
  <si>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</si>
  <si>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</si>
  <si>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</si>
  <si>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</si>
  <si>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</si>
  <si>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</si>
  <si>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</si>
  <si>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</si>
  <si>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</si>
  <si>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</si>
  <si>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</si>
  <si>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</si>
  <si>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</si>
  <si>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</si>
  <si>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</si>
  <si>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</si>
  <si>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</si>
  <si>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</si>
  <si>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</si>
  <si>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</si>
  <si>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</si>
  <si>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</si>
  <si>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</si>
  <si>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 xml:space="preserve">    - Stadtm.amt</t>
  </si>
  <si>
    <t xml:space="preserve">wässerung </t>
  </si>
  <si>
    <t>Zinssatz:</t>
  </si>
  <si>
    <t>nach HGB</t>
  </si>
  <si>
    <t>Geb.ausgleichsrückstellung NW</t>
  </si>
  <si>
    <t xml:space="preserve">Dir. Kosten abzgl. Gebausgl.rückst. </t>
  </si>
  <si>
    <t>Dir. Kosten zzgl. Nachholung Kos-</t>
  </si>
  <si>
    <t>Nachholung Kostenunt.deck. SW</t>
  </si>
  <si>
    <t xml:space="preserve">   Aufl. Rüst. NW</t>
  </si>
  <si>
    <t>Kanalbeiträge</t>
  </si>
  <si>
    <t>Unterdeck. SW</t>
  </si>
  <si>
    <t>Geb.ausgleichsrückstellung SW</t>
  </si>
  <si>
    <t>Nachholung Kostenunt.deck. NW</t>
  </si>
  <si>
    <t>tenunterd. abzgl. Gebausgl.rückst.</t>
  </si>
  <si>
    <t>zzgl. Nachholung Kostenunterd.</t>
  </si>
  <si>
    <t>Ermittlung des Schmutzwasserentgelts, der Niederschlagswassergebühr und</t>
  </si>
  <si>
    <t>gebucht</t>
  </si>
  <si>
    <t>Differenz</t>
  </si>
  <si>
    <t>Ergebnis Gebührennachkalkulation</t>
  </si>
  <si>
    <t>Zuführung</t>
  </si>
  <si>
    <t>GAR SW</t>
  </si>
  <si>
    <t xml:space="preserve">   Aufl. Rüst. SW</t>
  </si>
  <si>
    <t xml:space="preserve">   Unterdeckung SW</t>
  </si>
  <si>
    <t xml:space="preserve">   Unterdeckung NW</t>
  </si>
  <si>
    <t>Kostüberd.</t>
  </si>
  <si>
    <t xml:space="preserve">Nachkalkulation 2014 </t>
  </si>
  <si>
    <t>Zuführung Kostenüberd. NW</t>
  </si>
  <si>
    <t>GAR NW</t>
  </si>
  <si>
    <t xml:space="preserve">der Kosten der Straßenentwässerung für 2014 </t>
  </si>
  <si>
    <t>Kosten Klärwerke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</si>
</sst>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51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1" applyFont="1">
      <alignment/>
      <protection/>
    </xf>
    <xf numFmtId="0" fontId="5" fillId="0" borderId="0" xfId="51" applyFont="1">
      <alignment/>
      <protection/>
    </xf>
    <xf numFmtId="0" fontId="4" fillId="0" borderId="0" xfId="5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1" fillId="0" borderId="11" xfId="51" applyFont="1" applyBorder="1">
      <alignment/>
      <protection/>
    </xf>
    <xf numFmtId="0" fontId="4" fillId="0" borderId="12" xfId="51" applyBorder="1">
      <alignment/>
      <protection/>
    </xf>
    <xf numFmtId="0" fontId="4" fillId="0" borderId="0" xfId="51" applyBorder="1">
      <alignment/>
      <protection/>
    </xf>
    <xf numFmtId="0" fontId="4" fillId="0" borderId="13" xfId="51" applyBorder="1">
      <alignment/>
      <protection/>
    </xf>
    <xf numFmtId="172" fontId="4" fillId="0" borderId="14" xfId="51" applyNumberFormat="1" applyBorder="1">
      <alignment/>
      <protection/>
    </xf>
    <xf numFmtId="0" fontId="8" fillId="0" borderId="0" xfId="51" applyFont="1">
      <alignment/>
      <protection/>
    </xf>
    <xf numFmtId="10" fontId="4" fillId="0" borderId="0" xfId="51" applyNumberFormat="1" applyAlignment="1">
      <alignment horizontal="center"/>
      <protection/>
    </xf>
    <xf numFmtId="9" fontId="4" fillId="0" borderId="0" xfId="51" applyNumberFormat="1" applyAlignment="1">
      <alignment horizontal="right"/>
      <protection/>
    </xf>
    <xf numFmtId="10" fontId="4" fillId="0" borderId="0" xfId="51" applyNumberFormat="1" applyAlignment="1">
      <alignment horizontal="left"/>
      <protection/>
    </xf>
    <xf numFmtId="10" fontId="4" fillId="0" borderId="0" xfId="51" applyNumberFormat="1" applyAlignment="1">
      <alignment horizontal="right"/>
      <protection/>
    </xf>
    <xf numFmtId="0" fontId="4" fillId="0" borderId="0" xfId="51" applyFont="1">
      <alignment/>
      <protection/>
    </xf>
    <xf numFmtId="0" fontId="8" fillId="0" borderId="13" xfId="51" applyFont="1" applyBorder="1">
      <alignment/>
      <protection/>
    </xf>
    <xf numFmtId="10" fontId="4" fillId="0" borderId="0" xfId="51" applyNumberFormat="1" applyFont="1">
      <alignment/>
      <protection/>
    </xf>
    <xf numFmtId="10" fontId="4" fillId="0" borderId="0" xfId="51" applyNumberFormat="1" applyFont="1" applyAlignment="1">
      <alignment horizontal="left"/>
      <protection/>
    </xf>
    <xf numFmtId="0" fontId="4" fillId="0" borderId="0" xfId="51" applyAlignment="1">
      <alignment horizontal="center"/>
      <protection/>
    </xf>
    <xf numFmtId="0" fontId="4" fillId="0" borderId="11" xfId="51" applyBorder="1">
      <alignment/>
      <protection/>
    </xf>
    <xf numFmtId="172" fontId="4" fillId="0" borderId="0" xfId="51" applyNumberFormat="1">
      <alignment/>
      <protection/>
    </xf>
    <xf numFmtId="172" fontId="4" fillId="0" borderId="0" xfId="51" applyNumberFormat="1" applyBorder="1">
      <alignment/>
      <protection/>
    </xf>
    <xf numFmtId="0" fontId="4" fillId="33" borderId="12" xfId="51" applyFill="1" applyBorder="1">
      <alignment/>
      <protection/>
    </xf>
    <xf numFmtId="0" fontId="4" fillId="33" borderId="13" xfId="51" applyFill="1" applyBorder="1">
      <alignment/>
      <protection/>
    </xf>
    <xf numFmtId="172" fontId="4" fillId="33" borderId="14" xfId="51" applyNumberFormat="1" applyFill="1" applyBorder="1">
      <alignment/>
      <protection/>
    </xf>
    <xf numFmtId="10" fontId="4" fillId="0" borderId="0" xfId="51" applyNumberFormat="1">
      <alignment/>
      <protection/>
    </xf>
    <xf numFmtId="10" fontId="4" fillId="0" borderId="0" xfId="51" applyNumberFormat="1" applyBorder="1" applyAlignment="1">
      <alignment horizontal="left"/>
      <protection/>
    </xf>
    <xf numFmtId="172" fontId="4" fillId="33" borderId="11" xfId="51" applyNumberFormat="1" applyFill="1" applyBorder="1">
      <alignment/>
      <protection/>
    </xf>
    <xf numFmtId="0" fontId="4" fillId="33" borderId="15" xfId="51" applyFill="1" applyBorder="1">
      <alignment/>
      <protection/>
    </xf>
    <xf numFmtId="0" fontId="4" fillId="33" borderId="16" xfId="51" applyFill="1" applyBorder="1">
      <alignment/>
      <protection/>
    </xf>
    <xf numFmtId="0" fontId="4" fillId="0" borderId="0" xfId="51" applyFill="1" applyBorder="1">
      <alignment/>
      <protection/>
    </xf>
    <xf numFmtId="172" fontId="4" fillId="0" borderId="0" xfId="51" applyNumberFormat="1" applyFill="1" applyBorder="1">
      <alignment/>
      <protection/>
    </xf>
    <xf numFmtId="0" fontId="4" fillId="0" borderId="12" xfId="51" applyFill="1" applyBorder="1">
      <alignment/>
      <protection/>
    </xf>
    <xf numFmtId="0" fontId="4" fillId="0" borderId="15" xfId="51" applyFill="1" applyBorder="1">
      <alignment/>
      <protection/>
    </xf>
    <xf numFmtId="3" fontId="4" fillId="0" borderId="16" xfId="51" applyNumberFormat="1" applyFill="1" applyBorder="1">
      <alignment/>
      <protection/>
    </xf>
    <xf numFmtId="0" fontId="4" fillId="0" borderId="15" xfId="51" applyBorder="1">
      <alignment/>
      <protection/>
    </xf>
    <xf numFmtId="3" fontId="4" fillId="0" borderId="16" xfId="51" applyNumberFormat="1" applyFont="1" applyBorder="1">
      <alignment/>
      <protection/>
    </xf>
    <xf numFmtId="0" fontId="4" fillId="0" borderId="16" xfId="51" applyFill="1" applyBorder="1">
      <alignment/>
      <protection/>
    </xf>
    <xf numFmtId="0" fontId="4" fillId="0" borderId="16" xfId="51" applyBorder="1">
      <alignment/>
      <protection/>
    </xf>
    <xf numFmtId="0" fontId="4" fillId="0" borderId="13" xfId="51" applyFill="1" applyBorder="1">
      <alignment/>
      <protection/>
    </xf>
    <xf numFmtId="0" fontId="4" fillId="0" borderId="14" xfId="51" applyFill="1" applyBorder="1">
      <alignment/>
      <protection/>
    </xf>
    <xf numFmtId="0" fontId="4" fillId="0" borderId="14" xfId="51" applyBorder="1">
      <alignment/>
      <protection/>
    </xf>
    <xf numFmtId="0" fontId="4" fillId="0" borderId="0" xfId="5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11" xfId="51" applyFont="1" applyBorder="1">
      <alignment/>
      <protection/>
    </xf>
    <xf numFmtId="0" fontId="4" fillId="0" borderId="15" xfId="51" applyFont="1" applyBorder="1">
      <alignment/>
      <protection/>
    </xf>
    <xf numFmtId="0" fontId="4" fillId="0" borderId="11" xfId="51" applyFont="1" applyFill="1" applyBorder="1">
      <alignment/>
      <protection/>
    </xf>
    <xf numFmtId="0" fontId="4" fillId="0" borderId="13" xfId="51" applyFont="1" applyFill="1" applyBorder="1">
      <alignment/>
      <protection/>
    </xf>
    <xf numFmtId="172" fontId="4" fillId="0" borderId="14" xfId="51" applyNumberFormat="1" applyFill="1" applyBorder="1">
      <alignment/>
      <protection/>
    </xf>
    <xf numFmtId="10" fontId="4" fillId="0" borderId="0" xfId="51" applyNumberFormat="1" applyBorder="1">
      <alignment/>
      <protection/>
    </xf>
    <xf numFmtId="0" fontId="4" fillId="33" borderId="11" xfId="51" applyFont="1" applyFill="1" applyBorder="1">
      <alignment/>
      <protection/>
    </xf>
    <xf numFmtId="0" fontId="4" fillId="33" borderId="15" xfId="51" applyFont="1" applyFill="1" applyBorder="1">
      <alignment/>
      <protection/>
    </xf>
    <xf numFmtId="0" fontId="4" fillId="0" borderId="0" xfId="51" applyFont="1">
      <alignment/>
      <protection/>
    </xf>
    <xf numFmtId="0" fontId="9" fillId="0" borderId="0" xfId="51" applyFont="1">
      <alignment/>
      <protection/>
    </xf>
    <xf numFmtId="10" fontId="4" fillId="0" borderId="0" xfId="51" applyNumberFormat="1" applyFont="1" applyAlignment="1">
      <alignment horizontal="center"/>
      <protection/>
    </xf>
    <xf numFmtId="0" fontId="4" fillId="0" borderId="15" xfId="51" applyFont="1" applyFill="1" applyBorder="1">
      <alignment/>
      <protection/>
    </xf>
    <xf numFmtId="2" fontId="4" fillId="0" borderId="13" xfId="51" applyNumberFormat="1" applyFill="1" applyBorder="1">
      <alignment/>
      <protection/>
    </xf>
    <xf numFmtId="0" fontId="4" fillId="0" borderId="0" xfId="51" applyFont="1" applyAlignment="1">
      <alignment horizontal="left"/>
      <protection/>
    </xf>
    <xf numFmtId="3" fontId="4" fillId="0" borderId="16" xfId="51" applyNumberFormat="1" applyFont="1" applyFill="1" applyBorder="1">
      <alignment/>
      <protection/>
    </xf>
    <xf numFmtId="172" fontId="4" fillId="0" borderId="16" xfId="51" applyNumberFormat="1" applyBorder="1">
      <alignment/>
      <protection/>
    </xf>
    <xf numFmtId="0" fontId="1" fillId="0" borderId="0" xfId="51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1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1" applyNumberFormat="1">
      <alignment/>
      <protection/>
    </xf>
    <xf numFmtId="4" fontId="4" fillId="0" borderId="0" xfId="51" applyNumberFormat="1" applyBorder="1">
      <alignment/>
      <protection/>
    </xf>
    <xf numFmtId="4" fontId="4" fillId="0" borderId="0" xfId="51" applyNumberFormat="1">
      <alignment/>
      <protection/>
    </xf>
    <xf numFmtId="172" fontId="8" fillId="0" borderId="0" xfId="51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8" fillId="0" borderId="0" xfId="51" applyFont="1" applyBorder="1">
      <alignment/>
      <protection/>
    </xf>
    <xf numFmtId="172" fontId="4" fillId="0" borderId="12" xfId="51" applyNumberFormat="1" applyFill="1" applyBorder="1">
      <alignment/>
      <protection/>
    </xf>
    <xf numFmtId="3" fontId="8" fillId="0" borderId="0" xfId="51" applyNumberFormat="1" applyFont="1">
      <alignment/>
      <protection/>
    </xf>
    <xf numFmtId="0" fontId="8" fillId="0" borderId="0" xfId="5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72" fontId="8" fillId="0" borderId="0" xfId="51" applyNumberFormat="1" applyFont="1" applyAlignment="1">
      <alignment horizontal="center"/>
      <protection/>
    </xf>
    <xf numFmtId="172" fontId="8" fillId="0" borderId="0" xfId="51" applyNumberFormat="1" applyFont="1" applyBorder="1" applyAlignment="1">
      <alignment horizontal="center"/>
      <protection/>
    </xf>
    <xf numFmtId="172" fontId="8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172" fontId="0" fillId="0" borderId="0" xfId="0" applyNumberFormat="1" applyAlignment="1">
      <alignment horizontal="center"/>
    </xf>
    <xf numFmtId="172" fontId="8" fillId="0" borderId="0" xfId="51" applyNumberFormat="1" applyFont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4" fillId="0" borderId="17" xfId="51" applyFill="1" applyBorder="1">
      <alignment/>
      <protection/>
    </xf>
    <xf numFmtId="199" fontId="8" fillId="0" borderId="0" xfId="51" applyNumberFormat="1" applyFont="1">
      <alignment/>
      <protection/>
    </xf>
    <xf numFmtId="199" fontId="8" fillId="0" borderId="10" xfId="51" applyNumberFormat="1" applyFont="1" applyBorder="1">
      <alignment/>
      <protection/>
    </xf>
    <xf numFmtId="0" fontId="4" fillId="0" borderId="0" xfId="51" applyFont="1" applyAlignment="1">
      <alignment vertical="center"/>
      <protection/>
    </xf>
    <xf numFmtId="0" fontId="4" fillId="0" borderId="15" xfId="51" applyFont="1" applyBorder="1">
      <alignment/>
      <protection/>
    </xf>
    <xf numFmtId="10" fontId="8" fillId="0" borderId="0" xfId="51" applyNumberFormat="1" applyFont="1" applyBorder="1">
      <alignment/>
      <protection/>
    </xf>
    <xf numFmtId="10" fontId="8" fillId="0" borderId="0" xfId="51" applyNumberFormat="1" applyFont="1" applyBorder="1" applyAlignment="1">
      <alignment horizontal="center"/>
      <protection/>
    </xf>
    <xf numFmtId="178" fontId="1" fillId="0" borderId="0" xfId="51" applyNumberFormat="1" applyFont="1">
      <alignment/>
      <protection/>
    </xf>
    <xf numFmtId="172" fontId="4" fillId="0" borderId="0" xfId="51" applyNumberFormat="1" applyAlignment="1">
      <alignment horizontal="center"/>
      <protection/>
    </xf>
    <xf numFmtId="0" fontId="8" fillId="0" borderId="10" xfId="51" applyFont="1" applyBorder="1">
      <alignment/>
      <protection/>
    </xf>
    <xf numFmtId="3" fontId="8" fillId="0" borderId="10" xfId="51" applyNumberFormat="1" applyFont="1" applyBorder="1">
      <alignment/>
      <protection/>
    </xf>
    <xf numFmtId="172" fontId="8" fillId="0" borderId="10" xfId="51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188" fontId="0" fillId="0" borderId="0" xfId="0" applyNumberFormat="1" applyAlignment="1">
      <alignment/>
    </xf>
    <xf numFmtId="3" fontId="4" fillId="0" borderId="0" xfId="51" applyNumberFormat="1" applyFont="1" applyFill="1" applyBorder="1" applyAlignment="1">
      <alignment horizontal="right"/>
      <protection/>
    </xf>
    <xf numFmtId="0" fontId="4" fillId="0" borderId="0" xfId="51" applyFont="1" applyAlignment="1">
      <alignment horizontal="right"/>
      <protection/>
    </xf>
    <xf numFmtId="3" fontId="4" fillId="0" borderId="0" xfId="51" applyNumberFormat="1" applyFont="1" applyFill="1" applyBorder="1">
      <alignment/>
      <protection/>
    </xf>
    <xf numFmtId="3" fontId="4" fillId="0" borderId="0" xfId="51" applyNumberFormat="1" applyFont="1" applyFill="1" applyBorder="1" applyAlignment="1">
      <alignment horizontal="left"/>
      <protection/>
    </xf>
    <xf numFmtId="10" fontId="4" fillId="0" borderId="0" xfId="51" applyNumberFormat="1" applyFont="1">
      <alignment/>
      <protection/>
    </xf>
    <xf numFmtId="10" fontId="4" fillId="0" borderId="0" xfId="51" applyNumberFormat="1" applyFont="1" applyAlignment="1">
      <alignment horizontal="left"/>
      <protection/>
    </xf>
    <xf numFmtId="0" fontId="4" fillId="0" borderId="0" xfId="51" applyNumberFormat="1" applyFont="1">
      <alignment/>
      <protection/>
    </xf>
    <xf numFmtId="178" fontId="4" fillId="0" borderId="0" xfId="51" applyNumberFormat="1" applyFont="1">
      <alignment/>
      <protection/>
    </xf>
    <xf numFmtId="10" fontId="4" fillId="0" borderId="0" xfId="51" applyNumberFormat="1" applyFont="1" applyAlignment="1">
      <alignment horizontal="right"/>
      <protection/>
    </xf>
    <xf numFmtId="178" fontId="4" fillId="0" borderId="0" xfId="51" applyNumberFormat="1" applyFont="1" applyAlignment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1" applyFont="1" applyAlignment="1">
      <alignment horizontal="center"/>
      <protection/>
    </xf>
    <xf numFmtId="172" fontId="8" fillId="0" borderId="0" xfId="51" applyNumberFormat="1" applyFont="1" applyAlignment="1">
      <alignment horizontal="center"/>
      <protection/>
    </xf>
    <xf numFmtId="172" fontId="8" fillId="0" borderId="10" xfId="51" applyNumberFormat="1" applyFont="1" applyBorder="1" applyAlignment="1">
      <alignment horizontal="center"/>
      <protection/>
    </xf>
    <xf numFmtId="172" fontId="2" fillId="0" borderId="1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7" xfId="5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1" applyFont="1" applyAlignment="1">
      <alignment horizontal="center"/>
      <protection/>
    </xf>
    <xf numFmtId="172" fontId="4" fillId="0" borderId="0" xfId="51" applyNumberFormat="1" applyAlignment="1">
      <alignment horizontal="center"/>
      <protection/>
    </xf>
    <xf numFmtId="172" fontId="8" fillId="0" borderId="0" xfId="51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8" fillId="0" borderId="0" xfId="51" applyNumberFormat="1" applyFont="1" applyAlignment="1">
      <alignment horizontal="center"/>
      <protection/>
    </xf>
    <xf numFmtId="178" fontId="0" fillId="0" borderId="0" xfId="0" applyNumberFormat="1" applyFont="1" applyAlignment="1">
      <alignment horizontal="center"/>
    </xf>
    <xf numFmtId="172" fontId="4" fillId="0" borderId="10" xfId="51" applyNumberFormat="1" applyBorder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erechnung gebührenfähige Gemeinkos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22669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29051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48550" y="4705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29146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887325" y="468630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1238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22764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238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12382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12573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3876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22669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53435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53435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57825" y="74485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15475" y="7277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457825" y="5981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57825" y="6638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9525000" y="6000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25000" y="6638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896850" y="6638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476750" y="110585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67</xdr:row>
      <xdr:rowOff>180975</xdr:rowOff>
    </xdr:from>
    <xdr:to>
      <xdr:col>3</xdr:col>
      <xdr:colOff>1333500</xdr:colOff>
      <xdr:row>69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313497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67</xdr:row>
      <xdr:rowOff>180975</xdr:rowOff>
    </xdr:from>
    <xdr:to>
      <xdr:col>3</xdr:col>
      <xdr:colOff>657225</xdr:colOff>
      <xdr:row>69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313497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F3" sqref="F3"/>
    </sheetView>
  </sheetViews>
  <sheetFormatPr defaultColWidth="8.88671875" defaultRowHeight="15"/>
  <cols>
    <col min="1" max="1" width="14.4453125" style="17" customWidth="1"/>
    <col min="2" max="2" width="5.77734375" style="17" customWidth="1"/>
    <col min="3" max="3" width="2.77734375" style="17" customWidth="1"/>
    <col min="4" max="4" width="8.88671875" style="17" customWidth="1"/>
    <col min="5" max="5" width="2.6640625" style="17" customWidth="1"/>
    <col min="6" max="7" width="8.88671875" style="17" customWidth="1"/>
    <col min="8" max="8" width="13.77734375" style="17" customWidth="1"/>
    <col min="9" max="9" width="9.99609375" style="17" customWidth="1"/>
    <col min="10" max="10" width="9.99609375" style="17" bestFit="1" customWidth="1"/>
    <col min="11" max="11" width="12.4453125" style="17" customWidth="1"/>
    <col min="12" max="12" width="11.4453125" style="17" customWidth="1"/>
    <col min="13" max="13" width="15.10546875" style="17" customWidth="1"/>
    <col min="14" max="14" width="13.4453125" style="17" customWidth="1"/>
    <col min="15" max="15" width="11.88671875" style="17" customWidth="1"/>
    <col min="16" max="16" width="11.21484375" style="17" customWidth="1"/>
    <col min="17" max="17" width="10.5546875" style="17" customWidth="1"/>
    <col min="18" max="18" width="9.10546875" style="17" bestFit="1" customWidth="1"/>
    <col min="19" max="16384" width="8.88671875" style="17" customWidth="1"/>
  </cols>
  <sheetData>
    <row r="1" spans="1:16" ht="17.25">
      <c r="A1" s="15"/>
      <c r="B1" s="16"/>
      <c r="C1" s="16"/>
      <c r="D1" s="76" t="s">
        <v>60</v>
      </c>
      <c r="E1" s="77"/>
      <c r="F1" s="77"/>
      <c r="G1" s="125" t="s">
        <v>100</v>
      </c>
      <c r="H1" s="126"/>
      <c r="I1" s="126"/>
      <c r="J1" s="126"/>
      <c r="K1" s="126"/>
      <c r="L1" s="126"/>
      <c r="M1" s="126"/>
      <c r="N1" s="77"/>
      <c r="O1" s="77"/>
      <c r="P1" s="79"/>
    </row>
    <row r="2" spans="1:14" ht="17.25">
      <c r="A2" s="15"/>
      <c r="B2" s="19"/>
      <c r="D2" s="108"/>
      <c r="E2" s="77"/>
      <c r="F2" s="77"/>
      <c r="G2" s="125" t="s">
        <v>113</v>
      </c>
      <c r="H2" s="126"/>
      <c r="I2" s="126"/>
      <c r="J2" s="126"/>
      <c r="K2" s="126"/>
      <c r="L2" s="126"/>
      <c r="M2" s="126"/>
      <c r="N2" s="77"/>
    </row>
    <row r="3" spans="1:13" ht="18" customHeight="1">
      <c r="A3" s="100"/>
      <c r="B3" s="16"/>
      <c r="C3" s="16"/>
      <c r="I3" s="15"/>
      <c r="K3" s="15"/>
      <c r="L3" s="15"/>
      <c r="M3" s="18"/>
    </row>
    <row r="5" spans="1:16" ht="17.25">
      <c r="A5" s="25" t="s">
        <v>27</v>
      </c>
      <c r="B5" s="68"/>
      <c r="C5" s="68"/>
      <c r="D5" s="68"/>
      <c r="E5" s="68"/>
      <c r="F5" s="68"/>
      <c r="G5" s="68"/>
      <c r="H5" s="20" t="s">
        <v>24</v>
      </c>
      <c r="I5" s="21"/>
      <c r="J5" s="22"/>
      <c r="L5" s="81">
        <f>D7+D8</f>
        <v>88877984.33</v>
      </c>
      <c r="O5" s="20" t="s">
        <v>25</v>
      </c>
      <c r="P5" s="21"/>
    </row>
    <row r="6" spans="1:16" ht="12.75">
      <c r="A6" s="30"/>
      <c r="B6" s="68"/>
      <c r="C6" s="68"/>
      <c r="D6" s="115"/>
      <c r="E6" s="68"/>
      <c r="F6" s="68"/>
      <c r="G6" s="68"/>
      <c r="H6" s="23" t="s">
        <v>26</v>
      </c>
      <c r="I6" s="24">
        <f>D7</f>
        <v>45860845.84497485</v>
      </c>
      <c r="J6" s="22"/>
      <c r="O6" s="23" t="s">
        <v>26</v>
      </c>
      <c r="P6" s="24">
        <f>D8</f>
        <v>43017138.485025145</v>
      </c>
    </row>
    <row r="7" spans="1:13" ht="12.75">
      <c r="A7" s="30" t="s">
        <v>24</v>
      </c>
      <c r="B7" s="68"/>
      <c r="C7" s="68"/>
      <c r="D7" s="115">
        <f>NK2014!E58</f>
        <v>45860845.84497485</v>
      </c>
      <c r="E7" s="68" t="s">
        <v>30</v>
      </c>
      <c r="F7" s="68"/>
      <c r="G7" s="68"/>
      <c r="K7" s="28">
        <f>F37</f>
        <v>0.553</v>
      </c>
      <c r="M7" s="41">
        <f>D40</f>
        <v>0.8908</v>
      </c>
    </row>
    <row r="8" spans="1:15" ht="12.75">
      <c r="A8" s="68" t="s">
        <v>114</v>
      </c>
      <c r="B8" s="68"/>
      <c r="C8" s="68"/>
      <c r="D8" s="115">
        <f>NK2014!E60</f>
        <v>43017138.485025145</v>
      </c>
      <c r="E8" s="68" t="s">
        <v>30</v>
      </c>
      <c r="F8" s="68"/>
      <c r="G8" s="68"/>
      <c r="H8" s="26"/>
      <c r="O8" s="27"/>
    </row>
    <row r="9" spans="1:15" ht="12.75">
      <c r="A9" s="30" t="s">
        <v>32</v>
      </c>
      <c r="B9" s="68"/>
      <c r="C9" s="68"/>
      <c r="D9" s="115">
        <f>-(NK2014!C72)</f>
        <v>-4909382.71</v>
      </c>
      <c r="E9" s="68" t="s">
        <v>30</v>
      </c>
      <c r="F9" s="68"/>
      <c r="G9" s="68"/>
      <c r="H9" s="26">
        <f>D37</f>
        <v>0.447</v>
      </c>
      <c r="J9" s="28"/>
      <c r="M9" s="29"/>
      <c r="O9" s="26">
        <f>F40</f>
        <v>0.1092</v>
      </c>
    </row>
    <row r="10" spans="1:7" ht="12.75">
      <c r="A10" s="30" t="s">
        <v>33</v>
      </c>
      <c r="B10" s="68"/>
      <c r="C10" s="68"/>
      <c r="D10" s="115">
        <f>-(NK2014!E72)</f>
        <v>-480566.94</v>
      </c>
      <c r="E10" s="68" t="s">
        <v>30</v>
      </c>
      <c r="F10" s="68"/>
      <c r="G10" s="68"/>
    </row>
    <row r="11" spans="1:15" ht="17.25">
      <c r="A11" s="104" t="s">
        <v>70</v>
      </c>
      <c r="B11" s="68"/>
      <c r="C11" s="68"/>
      <c r="D11" s="68"/>
      <c r="E11" s="68"/>
      <c r="F11" s="68"/>
      <c r="G11" s="68"/>
      <c r="H11" s="20" t="s">
        <v>28</v>
      </c>
      <c r="I11" s="21"/>
      <c r="N11" s="20" t="s">
        <v>29</v>
      </c>
      <c r="O11" s="21"/>
    </row>
    <row r="12" spans="1:15" ht="12.75">
      <c r="A12" s="68" t="s">
        <v>71</v>
      </c>
      <c r="B12" s="68"/>
      <c r="C12" s="68"/>
      <c r="D12" s="115">
        <v>632208.31</v>
      </c>
      <c r="E12" s="68" t="s">
        <v>30</v>
      </c>
      <c r="F12" s="68"/>
      <c r="G12" s="68"/>
      <c r="H12" s="31" t="s">
        <v>31</v>
      </c>
      <c r="I12" s="24">
        <f>D7*D37+P6*D40</f>
        <v>58819465.05516416</v>
      </c>
      <c r="N12" s="31" t="s">
        <v>31</v>
      </c>
      <c r="O12" s="24">
        <f>D8*F40+D7*F37</f>
        <v>30058519.274835844</v>
      </c>
    </row>
    <row r="13" spans="1:17" ht="12.75" customHeight="1">
      <c r="A13" s="30" t="s">
        <v>96</v>
      </c>
      <c r="B13" s="68"/>
      <c r="C13" s="68"/>
      <c r="D13" s="115">
        <v>0</v>
      </c>
      <c r="E13" s="68" t="s">
        <v>30</v>
      </c>
      <c r="F13" s="68"/>
      <c r="G13" s="68"/>
      <c r="M13" s="32">
        <f>D43</f>
        <v>0.7051491401075326</v>
      </c>
      <c r="N13" s="132"/>
      <c r="O13" s="133"/>
      <c r="P13" s="33">
        <f>F43</f>
        <v>0.2948508598924674</v>
      </c>
      <c r="Q13" s="34"/>
    </row>
    <row r="14" spans="1:15" ht="12.75" customHeight="1">
      <c r="A14" s="68" t="s">
        <v>92</v>
      </c>
      <c r="B14" s="68"/>
      <c r="C14" s="68"/>
      <c r="D14" s="115">
        <v>565377</v>
      </c>
      <c r="E14" s="68" t="s">
        <v>30</v>
      </c>
      <c r="F14" s="68"/>
      <c r="G14" s="68"/>
      <c r="N14" s="134"/>
      <c r="O14" s="126"/>
    </row>
    <row r="15" spans="1:16" ht="12.75">
      <c r="A15" s="68" t="s">
        <v>72</v>
      </c>
      <c r="B15" s="68"/>
      <c r="C15" s="68"/>
      <c r="D15" s="68"/>
      <c r="E15" s="68"/>
      <c r="F15" s="68"/>
      <c r="G15" s="68"/>
      <c r="L15" s="35" t="s">
        <v>34</v>
      </c>
      <c r="M15" s="21"/>
      <c r="O15" s="35" t="s">
        <v>35</v>
      </c>
      <c r="P15" s="21"/>
    </row>
    <row r="16" spans="1:18" ht="12.75">
      <c r="A16" s="68" t="s">
        <v>73</v>
      </c>
      <c r="B16" s="68"/>
      <c r="C16" s="68"/>
      <c r="D16" s="68"/>
      <c r="E16" s="68"/>
      <c r="F16" s="68"/>
      <c r="G16" s="68"/>
      <c r="I16" s="26">
        <f>D46</f>
        <v>0.7351036060626298</v>
      </c>
      <c r="L16" s="23"/>
      <c r="M16" s="24">
        <f>O12*M13</f>
        <v>21195739.01955619</v>
      </c>
      <c r="O16" s="23"/>
      <c r="P16" s="24">
        <f>O12*P13</f>
        <v>8862780.255279655</v>
      </c>
      <c r="R16" s="36"/>
    </row>
    <row r="17" spans="1:17" ht="12.75">
      <c r="A17" s="68" t="s">
        <v>74</v>
      </c>
      <c r="B17" s="68"/>
      <c r="C17" s="68"/>
      <c r="D17" s="115">
        <v>514231.02</v>
      </c>
      <c r="E17" s="68" t="s">
        <v>30</v>
      </c>
      <c r="F17" s="68"/>
      <c r="G17" s="68"/>
      <c r="L17" s="22"/>
      <c r="M17" s="37"/>
      <c r="P17" s="22"/>
      <c r="Q17" s="37"/>
    </row>
    <row r="18" spans="1:17" ht="12.75">
      <c r="A18" s="68" t="s">
        <v>89</v>
      </c>
      <c r="B18" s="68"/>
      <c r="C18" s="68"/>
      <c r="D18" s="115">
        <v>0</v>
      </c>
      <c r="E18" s="68" t="s">
        <v>30</v>
      </c>
      <c r="F18" s="68"/>
      <c r="G18" s="68"/>
      <c r="J18" s="59"/>
      <c r="K18" s="46"/>
      <c r="L18" s="41">
        <f>F46</f>
        <v>0.2648963939373702</v>
      </c>
      <c r="M18" s="37"/>
      <c r="P18" s="22"/>
      <c r="Q18" s="37"/>
    </row>
    <row r="19" spans="1:17" ht="12.75">
      <c r="A19" s="30" t="s">
        <v>97</v>
      </c>
      <c r="B19" s="68"/>
      <c r="C19" s="68"/>
      <c r="D19" s="115">
        <v>0</v>
      </c>
      <c r="E19" s="68" t="s">
        <v>30</v>
      </c>
      <c r="F19" s="68"/>
      <c r="G19" s="68"/>
      <c r="J19" s="59"/>
      <c r="K19" s="47"/>
      <c r="L19" s="22"/>
      <c r="M19" s="37"/>
      <c r="P19" s="22"/>
      <c r="Q19" s="37"/>
    </row>
    <row r="20" spans="1:17" ht="12.75">
      <c r="A20" s="68" t="s">
        <v>75</v>
      </c>
      <c r="B20" s="68"/>
      <c r="C20" s="68"/>
      <c r="D20" s="68"/>
      <c r="E20" s="68"/>
      <c r="F20" s="68"/>
      <c r="G20" s="68"/>
      <c r="I20" s="41"/>
      <c r="J20" s="60" t="s">
        <v>49</v>
      </c>
      <c r="K20" s="21"/>
      <c r="L20" s="42"/>
      <c r="M20" s="37"/>
      <c r="P20" s="22"/>
      <c r="Q20" s="37"/>
    </row>
    <row r="21" spans="1:14" ht="12.75">
      <c r="A21" s="68" t="s">
        <v>86</v>
      </c>
      <c r="B21" s="68"/>
      <c r="C21" s="68"/>
      <c r="D21" s="68"/>
      <c r="E21" s="68"/>
      <c r="F21" s="68"/>
      <c r="G21" s="68"/>
      <c r="J21" s="61" t="s">
        <v>50</v>
      </c>
      <c r="K21" s="54"/>
      <c r="M21" s="22"/>
      <c r="N21" s="22"/>
    </row>
    <row r="22" spans="1:13" ht="12.75">
      <c r="A22" s="68" t="s">
        <v>85</v>
      </c>
      <c r="B22" s="68"/>
      <c r="C22" s="68"/>
      <c r="D22" s="115">
        <v>63627.05</v>
      </c>
      <c r="E22" s="68" t="s">
        <v>30</v>
      </c>
      <c r="F22" s="68"/>
      <c r="G22" s="68"/>
      <c r="I22" s="46"/>
      <c r="J22" s="23"/>
      <c r="K22" s="24">
        <f>I12+M16</f>
        <v>80015204.07472035</v>
      </c>
      <c r="L22" s="46"/>
      <c r="M22" s="46"/>
    </row>
    <row r="23" spans="1:13" ht="12.75">
      <c r="A23" s="68"/>
      <c r="B23" s="68"/>
      <c r="C23" s="68"/>
      <c r="D23" s="115"/>
      <c r="E23" s="68"/>
      <c r="F23" s="68"/>
      <c r="G23" s="68"/>
      <c r="H23" s="46"/>
      <c r="I23" s="46"/>
      <c r="L23" s="46"/>
      <c r="M23" s="46"/>
    </row>
    <row r="24" spans="1:13" ht="12.75">
      <c r="A24" s="68" t="s">
        <v>76</v>
      </c>
      <c r="B24" s="68"/>
      <c r="C24" s="115"/>
      <c r="D24" s="115">
        <v>34991280</v>
      </c>
      <c r="E24" s="96" t="s">
        <v>36</v>
      </c>
      <c r="F24" s="68"/>
      <c r="G24" s="68"/>
      <c r="H24" s="46"/>
      <c r="I24" s="47"/>
      <c r="L24" s="46"/>
      <c r="M24" s="46"/>
    </row>
    <row r="25" spans="2:16" ht="12.75">
      <c r="B25" s="115"/>
      <c r="C25" s="116"/>
      <c r="D25" s="116"/>
      <c r="E25" s="68"/>
      <c r="F25" s="96"/>
      <c r="G25" s="68"/>
      <c r="H25" s="58"/>
      <c r="I25" s="58"/>
      <c r="J25" s="66" t="s">
        <v>38</v>
      </c>
      <c r="K25" s="38"/>
      <c r="O25" s="43" t="s">
        <v>38</v>
      </c>
      <c r="P25" s="38"/>
    </row>
    <row r="26" spans="1:16" ht="12.75">
      <c r="A26" s="68" t="s">
        <v>67</v>
      </c>
      <c r="B26" s="68"/>
      <c r="C26" s="115"/>
      <c r="D26" s="115">
        <v>31216633</v>
      </c>
      <c r="E26" s="68" t="s">
        <v>37</v>
      </c>
      <c r="F26" s="68"/>
      <c r="G26" s="68"/>
      <c r="I26" s="46"/>
      <c r="J26" s="67" t="s">
        <v>94</v>
      </c>
      <c r="K26" s="45"/>
      <c r="L26" s="22"/>
      <c r="M26" s="22"/>
      <c r="O26" s="44" t="s">
        <v>39</v>
      </c>
      <c r="P26" s="45"/>
    </row>
    <row r="27" spans="1:16" ht="12.75">
      <c r="A27" s="69"/>
      <c r="B27" s="115"/>
      <c r="C27" s="116"/>
      <c r="D27" s="73" t="s">
        <v>61</v>
      </c>
      <c r="E27" s="68"/>
      <c r="F27" s="68"/>
      <c r="G27" s="68"/>
      <c r="I27" s="47"/>
      <c r="J27" s="67"/>
      <c r="K27" s="40">
        <f>D9</f>
        <v>-4909382.71</v>
      </c>
      <c r="L27" s="22"/>
      <c r="M27" s="37"/>
      <c r="O27" s="39"/>
      <c r="P27" s="40">
        <f>D10</f>
        <v>-480566.94</v>
      </c>
    </row>
    <row r="28" spans="2:17" ht="12.75">
      <c r="B28" s="68"/>
      <c r="C28" s="68"/>
      <c r="D28" s="68"/>
      <c r="E28" s="68"/>
      <c r="F28" s="117"/>
      <c r="G28" s="68"/>
      <c r="J28" s="101"/>
      <c r="L28" s="37"/>
      <c r="M28" s="82"/>
      <c r="P28" s="37"/>
      <c r="Q28" s="22"/>
    </row>
    <row r="29" spans="1:13" ht="12.75">
      <c r="A29" s="68" t="s">
        <v>68</v>
      </c>
      <c r="B29" s="68"/>
      <c r="C29" s="115"/>
      <c r="D29" s="115">
        <v>13052914</v>
      </c>
      <c r="E29" s="117" t="s">
        <v>37</v>
      </c>
      <c r="F29" s="68"/>
      <c r="G29" s="68"/>
      <c r="I29" s="41"/>
      <c r="L29" s="28"/>
      <c r="M29" s="83"/>
    </row>
    <row r="30" spans="1:12" ht="12.75">
      <c r="A30" s="69"/>
      <c r="B30" s="68"/>
      <c r="C30" s="115"/>
      <c r="D30" s="118" t="s">
        <v>62</v>
      </c>
      <c r="E30" s="68"/>
      <c r="F30" s="68"/>
      <c r="G30" s="68"/>
      <c r="I30" s="41"/>
      <c r="J30" s="62" t="s">
        <v>77</v>
      </c>
      <c r="K30" s="48"/>
      <c r="L30" s="28"/>
    </row>
    <row r="31" spans="2:11" ht="12.75">
      <c r="B31" s="68"/>
      <c r="C31" s="68"/>
      <c r="D31" s="68"/>
      <c r="E31" s="68"/>
      <c r="F31" s="68"/>
      <c r="G31" s="68"/>
      <c r="J31" s="63"/>
      <c r="K31" s="64">
        <f>K22+K27</f>
        <v>75105821.36472036</v>
      </c>
    </row>
    <row r="32" spans="2:13" ht="12.75">
      <c r="B32" s="68"/>
      <c r="C32" s="68"/>
      <c r="D32" s="68"/>
      <c r="E32" s="68"/>
      <c r="F32" s="68"/>
      <c r="G32" s="68"/>
      <c r="H32" s="46"/>
      <c r="I32" s="28">
        <f>D46</f>
        <v>0.7351036060626298</v>
      </c>
      <c r="L32" s="65">
        <f>F46</f>
        <v>0.2648963939373702</v>
      </c>
      <c r="M32" s="46"/>
    </row>
    <row r="33" spans="2:13" ht="12.75">
      <c r="B33" s="68"/>
      <c r="C33" s="68"/>
      <c r="D33" s="68"/>
      <c r="E33" s="68"/>
      <c r="F33" s="68"/>
      <c r="G33" s="68"/>
      <c r="H33" s="46"/>
      <c r="M33" s="46"/>
    </row>
    <row r="34" spans="1:16" ht="12.75">
      <c r="A34" s="25" t="s">
        <v>42</v>
      </c>
      <c r="B34" s="68"/>
      <c r="C34" s="68"/>
      <c r="D34" s="68"/>
      <c r="E34" s="68"/>
      <c r="F34" s="68"/>
      <c r="G34" s="68"/>
      <c r="H34" s="62" t="s">
        <v>40</v>
      </c>
      <c r="I34" s="87"/>
      <c r="L34" s="60" t="s">
        <v>65</v>
      </c>
      <c r="M34" s="21"/>
      <c r="O34" s="96"/>
      <c r="P34" s="22"/>
    </row>
    <row r="35" spans="2:16" ht="12.75">
      <c r="B35" s="68"/>
      <c r="C35" s="68"/>
      <c r="D35" s="68"/>
      <c r="E35" s="68"/>
      <c r="F35" s="68"/>
      <c r="G35" s="68"/>
      <c r="H35" s="23"/>
      <c r="I35" s="64">
        <f>K31*I32</f>
        <v>55210560.12150164</v>
      </c>
      <c r="L35" s="23"/>
      <c r="M35" s="24">
        <f>(K31*L32)</f>
        <v>19895261.24321872</v>
      </c>
      <c r="O35" s="22"/>
      <c r="P35" s="47"/>
    </row>
    <row r="36" spans="1:7" ht="12.75">
      <c r="A36" s="68" t="s">
        <v>63</v>
      </c>
      <c r="B36" s="68"/>
      <c r="C36" s="68"/>
      <c r="D36" s="68"/>
      <c r="E36" s="68"/>
      <c r="F36" s="68"/>
      <c r="G36" s="68"/>
    </row>
    <row r="37" spans="1:16" ht="12.75">
      <c r="A37" s="68" t="s">
        <v>53</v>
      </c>
      <c r="B37" s="68"/>
      <c r="C37" s="68"/>
      <c r="D37" s="119">
        <v>0.447</v>
      </c>
      <c r="E37" s="70" t="s">
        <v>43</v>
      </c>
      <c r="F37" s="120">
        <v>0.553</v>
      </c>
      <c r="G37" s="68"/>
      <c r="H37" s="60" t="s">
        <v>91</v>
      </c>
      <c r="I37" s="21"/>
      <c r="L37" s="60" t="s">
        <v>90</v>
      </c>
      <c r="M37" s="21"/>
      <c r="O37" s="60" t="s">
        <v>78</v>
      </c>
      <c r="P37" s="21"/>
    </row>
    <row r="38" spans="2:16" ht="12.75">
      <c r="B38" s="68"/>
      <c r="C38" s="68"/>
      <c r="D38" s="68"/>
      <c r="E38" s="68"/>
      <c r="F38" s="68"/>
      <c r="G38" s="68"/>
      <c r="H38" s="105" t="s">
        <v>98</v>
      </c>
      <c r="I38" s="54"/>
      <c r="L38" s="105" t="s">
        <v>99</v>
      </c>
      <c r="M38" s="54"/>
      <c r="O38" s="61"/>
      <c r="P38" s="54"/>
    </row>
    <row r="39" spans="1:16" ht="12.75">
      <c r="A39" s="68" t="s">
        <v>64</v>
      </c>
      <c r="B39" s="68"/>
      <c r="C39" s="68"/>
      <c r="D39" s="68"/>
      <c r="E39" s="68"/>
      <c r="F39" s="68"/>
      <c r="G39" s="68"/>
      <c r="H39" s="23"/>
      <c r="I39" s="64">
        <f>D12+D13+D14</f>
        <v>1197585.31</v>
      </c>
      <c r="L39" s="23"/>
      <c r="M39" s="64">
        <f>D17+D18+D19</f>
        <v>514231.02</v>
      </c>
      <c r="O39" s="23"/>
      <c r="P39" s="64">
        <f>D22</f>
        <v>63627.05</v>
      </c>
    </row>
    <row r="40" spans="1:17" ht="12.75">
      <c r="A40" s="68" t="s">
        <v>56</v>
      </c>
      <c r="B40" s="68"/>
      <c r="C40" s="68"/>
      <c r="D40" s="119">
        <v>0.8908</v>
      </c>
      <c r="E40" s="70" t="s">
        <v>43</v>
      </c>
      <c r="F40" s="120">
        <v>0.1092</v>
      </c>
      <c r="G40" s="68"/>
      <c r="J40" s="22"/>
      <c r="N40" s="22"/>
      <c r="Q40" s="22"/>
    </row>
    <row r="41" spans="2:17" ht="12.75">
      <c r="B41" s="68"/>
      <c r="C41" s="68"/>
      <c r="D41" s="68"/>
      <c r="E41" s="68"/>
      <c r="F41" s="68"/>
      <c r="G41" s="68"/>
      <c r="H41" s="35" t="s">
        <v>40</v>
      </c>
      <c r="I41" s="21"/>
      <c r="J41" s="22"/>
      <c r="N41" s="22"/>
      <c r="Q41" s="22"/>
    </row>
    <row r="42" spans="1:17" ht="12.75">
      <c r="A42" s="17" t="s">
        <v>44</v>
      </c>
      <c r="B42" s="121"/>
      <c r="C42" s="121"/>
      <c r="D42" s="120"/>
      <c r="E42" s="119"/>
      <c r="F42" s="119"/>
      <c r="G42" s="68"/>
      <c r="H42" s="51"/>
      <c r="I42" s="75">
        <f>I35+I39</f>
        <v>56408145.43150164</v>
      </c>
      <c r="J42" s="22"/>
      <c r="L42" s="60" t="s">
        <v>65</v>
      </c>
      <c r="M42" s="21"/>
      <c r="N42" s="22"/>
      <c r="O42" s="35" t="s">
        <v>41</v>
      </c>
      <c r="P42" s="21"/>
      <c r="Q42" s="22"/>
    </row>
    <row r="43" spans="1:17" ht="12.75">
      <c r="A43" s="68" t="s">
        <v>54</v>
      </c>
      <c r="B43" s="68"/>
      <c r="C43" s="68"/>
      <c r="D43" s="119">
        <f>D26/(D26+D29)</f>
        <v>0.7051491401075326</v>
      </c>
      <c r="E43" s="70" t="s">
        <v>43</v>
      </c>
      <c r="F43" s="120">
        <f>D29/(D26+D29)</f>
        <v>0.2948508598924674</v>
      </c>
      <c r="G43" s="68"/>
      <c r="H43" s="61" t="s">
        <v>58</v>
      </c>
      <c r="I43" s="24">
        <v>-54544</v>
      </c>
      <c r="J43" s="22"/>
      <c r="L43" s="23"/>
      <c r="M43" s="64">
        <f>M35+M39</f>
        <v>20409492.26321872</v>
      </c>
      <c r="N43" s="22"/>
      <c r="O43" s="23"/>
      <c r="P43" s="24">
        <f>P16+P27+P39</f>
        <v>8445840.365279654</v>
      </c>
      <c r="Q43" s="22"/>
    </row>
    <row r="44" spans="2:17" ht="12.75">
      <c r="B44" s="68"/>
      <c r="C44" s="68"/>
      <c r="D44" s="119"/>
      <c r="E44" s="119"/>
      <c r="F44" s="119"/>
      <c r="G44" s="68"/>
      <c r="H44" s="23"/>
      <c r="I44" s="24">
        <f>I42+I43</f>
        <v>56353601.43150164</v>
      </c>
      <c r="J44" s="22"/>
      <c r="N44" s="22"/>
      <c r="Q44" s="22"/>
    </row>
    <row r="45" spans="1:17" ht="12.75">
      <c r="A45" s="68" t="s">
        <v>51</v>
      </c>
      <c r="B45" s="68"/>
      <c r="C45" s="68"/>
      <c r="D45" s="119"/>
      <c r="E45" s="119"/>
      <c r="F45" s="119"/>
      <c r="G45" s="68"/>
      <c r="J45" s="22"/>
      <c r="N45" s="22"/>
      <c r="Q45" s="22"/>
    </row>
    <row r="46" spans="1:16" ht="12.75">
      <c r="A46" s="68" t="s">
        <v>55</v>
      </c>
      <c r="B46" s="122"/>
      <c r="C46" s="68"/>
      <c r="D46" s="123">
        <f>I12/(I12+M16)</f>
        <v>0.7351036060626298</v>
      </c>
      <c r="E46" s="70" t="s">
        <v>43</v>
      </c>
      <c r="F46" s="120">
        <f>M16/(I12+M16)</f>
        <v>0.2648963939373702</v>
      </c>
      <c r="G46" s="68"/>
      <c r="H46" s="62" t="s">
        <v>59</v>
      </c>
      <c r="I46" s="48"/>
      <c r="L46" s="60" t="s">
        <v>66</v>
      </c>
      <c r="M46" s="21"/>
      <c r="O46" s="22"/>
      <c r="P46" s="22"/>
    </row>
    <row r="47" spans="2:16" ht="12.75">
      <c r="B47" s="68"/>
      <c r="C47" s="68"/>
      <c r="D47" s="68"/>
      <c r="E47" s="68"/>
      <c r="F47" s="68"/>
      <c r="G47" s="68"/>
      <c r="H47" s="71" t="s">
        <v>52</v>
      </c>
      <c r="I47" s="54"/>
      <c r="L47" s="51" t="s">
        <v>45</v>
      </c>
      <c r="M47" s="52">
        <f>D26</f>
        <v>31216633</v>
      </c>
      <c r="O47" s="86" t="s">
        <v>69</v>
      </c>
      <c r="P47" s="86"/>
    </row>
    <row r="48" spans="2:16" ht="12.75">
      <c r="B48" s="68"/>
      <c r="C48" s="68"/>
      <c r="D48" s="68"/>
      <c r="E48" s="68"/>
      <c r="F48" s="68"/>
      <c r="G48" s="68"/>
      <c r="H48" s="71" t="s">
        <v>57</v>
      </c>
      <c r="I48" s="50">
        <f>D24</f>
        <v>34991280</v>
      </c>
      <c r="L48" s="51"/>
      <c r="M48" s="54"/>
      <c r="O48" s="22"/>
      <c r="P48" s="78"/>
    </row>
    <row r="49" spans="1:16" ht="12.75">
      <c r="A49" s="25"/>
      <c r="B49" s="68"/>
      <c r="C49" s="68"/>
      <c r="D49" s="68"/>
      <c r="E49" s="68"/>
      <c r="F49" s="68"/>
      <c r="G49" s="68"/>
      <c r="H49" s="71"/>
      <c r="I49" s="74"/>
      <c r="L49" s="51">
        <f>M43/M47</f>
        <v>0.6538018454206358</v>
      </c>
      <c r="M49" s="54"/>
      <c r="O49" s="84">
        <f>I42+M43+P43</f>
        <v>85263478.06000002</v>
      </c>
      <c r="P49" s="22"/>
    </row>
    <row r="50" spans="2:13" ht="12.75">
      <c r="B50" s="68"/>
      <c r="C50" s="68"/>
      <c r="D50" s="68"/>
      <c r="E50" s="68"/>
      <c r="F50" s="68"/>
      <c r="G50" s="68"/>
      <c r="H50" s="49">
        <f>I44/I48</f>
        <v>1.6105041436466927</v>
      </c>
      <c r="I50" s="53"/>
      <c r="L50" s="72">
        <f>ROUND(L49,2)</f>
        <v>0.65</v>
      </c>
      <c r="M50" s="57" t="s">
        <v>47</v>
      </c>
    </row>
    <row r="51" spans="2:9" ht="12.75">
      <c r="B51" s="122"/>
      <c r="C51" s="68"/>
      <c r="D51" s="124"/>
      <c r="E51" s="68"/>
      <c r="F51" s="68"/>
      <c r="G51" s="68"/>
      <c r="H51" s="55">
        <f>ROUND(H50,2)</f>
        <v>1.61</v>
      </c>
      <c r="I51" s="56" t="s">
        <v>46</v>
      </c>
    </row>
    <row r="52" spans="2:7" ht="12.75">
      <c r="B52" s="68"/>
      <c r="C52" s="68"/>
      <c r="D52" s="68"/>
      <c r="E52" s="68"/>
      <c r="F52" s="68"/>
      <c r="G52" s="68"/>
    </row>
    <row r="53" spans="2:16" ht="12.75">
      <c r="B53" s="122"/>
      <c r="C53" s="68"/>
      <c r="D53" s="68"/>
      <c r="E53" s="68"/>
      <c r="F53" s="68"/>
      <c r="G53" s="25" t="s">
        <v>79</v>
      </c>
      <c r="H53" s="128">
        <f>I42</f>
        <v>56408145.43150164</v>
      </c>
      <c r="I53" s="128"/>
      <c r="J53" s="88"/>
      <c r="K53" s="88"/>
      <c r="L53" s="128">
        <f>M43</f>
        <v>20409492.26321872</v>
      </c>
      <c r="M53" s="135"/>
      <c r="N53" s="88"/>
      <c r="O53" s="95">
        <f>P43</f>
        <v>8445840.365279654</v>
      </c>
      <c r="P53" s="95">
        <f>SUM(H53:O53)</f>
        <v>85263478.06000002</v>
      </c>
    </row>
    <row r="54" spans="2:16" ht="12.75">
      <c r="B54" s="122"/>
      <c r="C54" s="68"/>
      <c r="D54" s="68"/>
      <c r="E54" s="68"/>
      <c r="F54" s="68"/>
      <c r="G54" s="110" t="s">
        <v>101</v>
      </c>
      <c r="H54" s="129">
        <v>57900034.92</v>
      </c>
      <c r="I54" s="129"/>
      <c r="J54" s="111"/>
      <c r="K54" s="111"/>
      <c r="L54" s="129">
        <v>20615220.01</v>
      </c>
      <c r="M54" s="141"/>
      <c r="N54" s="111"/>
      <c r="O54" s="112">
        <v>8000000</v>
      </c>
      <c r="P54" s="112">
        <f>SUM(H54:O54)</f>
        <v>86515254.93</v>
      </c>
    </row>
    <row r="55" spans="2:16" ht="15.75" customHeight="1">
      <c r="B55" s="122"/>
      <c r="C55" s="68"/>
      <c r="D55" s="68"/>
      <c r="E55" s="68"/>
      <c r="F55" s="68"/>
      <c r="G55" s="25" t="s">
        <v>102</v>
      </c>
      <c r="H55" s="128">
        <f>H54-H53</f>
        <v>1491889.48849836</v>
      </c>
      <c r="I55" s="128"/>
      <c r="J55" s="88"/>
      <c r="K55" s="88"/>
      <c r="L55" s="128">
        <f>L54-L53</f>
        <v>205727.74678128213</v>
      </c>
      <c r="M55" s="135"/>
      <c r="N55" s="88"/>
      <c r="O55" s="95">
        <f>O54-O53</f>
        <v>-445840.36527965404</v>
      </c>
      <c r="P55" s="95">
        <f>SUM(H55:O55)</f>
        <v>1251776.869999988</v>
      </c>
    </row>
    <row r="56" spans="2:16" ht="12.75">
      <c r="B56" s="122"/>
      <c r="C56" s="68"/>
      <c r="D56" s="68"/>
      <c r="E56" s="68"/>
      <c r="F56" s="68"/>
      <c r="G56" s="25"/>
      <c r="H56" s="93"/>
      <c r="I56" s="93"/>
      <c r="J56" s="88"/>
      <c r="K56" s="88"/>
      <c r="L56" s="93"/>
      <c r="M56" s="109"/>
      <c r="N56" s="88"/>
      <c r="O56" s="95"/>
      <c r="P56" s="95"/>
    </row>
    <row r="57" spans="2:16" ht="12.75" customHeight="1">
      <c r="B57" s="68"/>
      <c r="C57" s="68"/>
      <c r="D57" s="68"/>
      <c r="E57" s="68"/>
      <c r="F57" s="68"/>
      <c r="G57" s="25" t="s">
        <v>103</v>
      </c>
      <c r="H57" s="93"/>
      <c r="I57" s="93"/>
      <c r="J57" s="128">
        <f>H55+L55</f>
        <v>1697617.235279642</v>
      </c>
      <c r="K57" s="131"/>
      <c r="L57" s="93"/>
      <c r="M57" s="97"/>
      <c r="O57" s="98"/>
      <c r="P57" s="95"/>
    </row>
    <row r="58" spans="1:16" ht="12.75" customHeight="1">
      <c r="A58" s="25" t="s">
        <v>87</v>
      </c>
      <c r="B58" s="139">
        <v>0.045</v>
      </c>
      <c r="C58" s="140"/>
      <c r="D58" s="140"/>
      <c r="E58" s="68"/>
      <c r="F58" s="68"/>
      <c r="G58" s="25" t="s">
        <v>80</v>
      </c>
      <c r="J58" s="129">
        <f>B60-B61</f>
        <v>1228821.8000000007</v>
      </c>
      <c r="K58" s="130"/>
      <c r="O58" s="89"/>
      <c r="P58" s="88"/>
    </row>
    <row r="59" spans="2:16" ht="12.75">
      <c r="B59" s="68"/>
      <c r="C59" s="68"/>
      <c r="D59" s="68"/>
      <c r="E59" s="68"/>
      <c r="F59" s="68"/>
      <c r="G59" s="25"/>
      <c r="H59" s="106"/>
      <c r="I59" s="25"/>
      <c r="J59" s="128">
        <f>J57+J58</f>
        <v>2926439.035279643</v>
      </c>
      <c r="K59" s="128"/>
      <c r="L59" s="25"/>
      <c r="M59" s="107"/>
      <c r="O59" s="88"/>
      <c r="P59" s="88"/>
    </row>
    <row r="60" spans="1:16" ht="15">
      <c r="A60" s="25" t="s">
        <v>82</v>
      </c>
      <c r="B60" s="128">
        <v>22491000</v>
      </c>
      <c r="C60" s="128"/>
      <c r="D60" s="138"/>
      <c r="E60" s="68"/>
      <c r="F60" s="68"/>
      <c r="G60" s="68"/>
      <c r="O60" s="25"/>
      <c r="P60" s="102">
        <f>J59</f>
        <v>2926439.035279643</v>
      </c>
    </row>
    <row r="61" spans="1:16" ht="15">
      <c r="A61" s="25" t="s">
        <v>83</v>
      </c>
      <c r="B61" s="128">
        <v>21262178.2</v>
      </c>
      <c r="C61" s="128"/>
      <c r="D61" s="138"/>
      <c r="E61" s="68"/>
      <c r="F61" s="68"/>
      <c r="G61" s="25" t="s">
        <v>104</v>
      </c>
      <c r="H61" s="106"/>
      <c r="J61" s="127"/>
      <c r="K61" s="126"/>
      <c r="L61" s="99"/>
      <c r="M61" s="95"/>
      <c r="O61" s="25" t="s">
        <v>95</v>
      </c>
      <c r="P61" s="102">
        <f>D14</f>
        <v>565377</v>
      </c>
    </row>
    <row r="62" spans="1:16" ht="15">
      <c r="A62" s="25"/>
      <c r="B62" s="128"/>
      <c r="C62" s="128"/>
      <c r="D62" s="138"/>
      <c r="E62" s="68"/>
      <c r="F62" s="68"/>
      <c r="G62" s="25" t="s">
        <v>109</v>
      </c>
      <c r="H62" s="128">
        <f>H55</f>
        <v>1491889.48849836</v>
      </c>
      <c r="I62" s="128"/>
      <c r="J62" s="127" t="s">
        <v>111</v>
      </c>
      <c r="K62" s="126"/>
      <c r="L62" s="128">
        <f>L55</f>
        <v>205727.74678128213</v>
      </c>
      <c r="M62" s="135"/>
      <c r="O62" s="25" t="s">
        <v>105</v>
      </c>
      <c r="P62" s="102">
        <f>H55</f>
        <v>1491889.48849836</v>
      </c>
    </row>
    <row r="63" spans="2:16" ht="15" customHeight="1">
      <c r="B63" s="68"/>
      <c r="C63" s="68"/>
      <c r="D63" s="68"/>
      <c r="E63" s="68"/>
      <c r="F63" s="68"/>
      <c r="G63" s="68"/>
      <c r="H63" s="136"/>
      <c r="I63" s="137"/>
      <c r="O63" s="25" t="s">
        <v>112</v>
      </c>
      <c r="P63" s="103">
        <f>L55</f>
        <v>205727.74678128213</v>
      </c>
    </row>
    <row r="64" spans="1:13" ht="15">
      <c r="A64" s="25"/>
      <c r="B64" s="68"/>
      <c r="C64" s="68"/>
      <c r="D64" s="68"/>
      <c r="E64" s="68"/>
      <c r="F64" s="68"/>
      <c r="G64" s="68"/>
      <c r="H64" s="136"/>
      <c r="I64" s="137"/>
      <c r="L64" s="136"/>
      <c r="M64" s="137"/>
    </row>
    <row r="65" spans="2:16" ht="12.75">
      <c r="B65" s="68"/>
      <c r="C65" s="68"/>
      <c r="D65" s="68"/>
      <c r="E65" s="68"/>
      <c r="F65" s="68"/>
      <c r="G65" s="68"/>
      <c r="K65" s="93"/>
      <c r="L65" s="93"/>
      <c r="O65" s="90" t="s">
        <v>81</v>
      </c>
      <c r="P65" s="95">
        <f>P60+P61-P62-P63</f>
        <v>1794198.8000000007</v>
      </c>
    </row>
    <row r="66" ht="12.75">
      <c r="O66" s="90" t="s">
        <v>88</v>
      </c>
    </row>
    <row r="67" spans="8:9" ht="15">
      <c r="H67" s="94"/>
      <c r="I67" s="92"/>
    </row>
  </sheetData>
  <sheetProtection/>
  <mergeCells count="24">
    <mergeCell ref="L64:M64"/>
    <mergeCell ref="H62:I62"/>
    <mergeCell ref="J62:K62"/>
    <mergeCell ref="L62:M62"/>
    <mergeCell ref="H54:I54"/>
    <mergeCell ref="H55:I55"/>
    <mergeCell ref="L54:M54"/>
    <mergeCell ref="L55:M55"/>
    <mergeCell ref="H64:I64"/>
    <mergeCell ref="N13:O13"/>
    <mergeCell ref="N14:O14"/>
    <mergeCell ref="L53:M53"/>
    <mergeCell ref="H63:I63"/>
    <mergeCell ref="J59:K59"/>
    <mergeCell ref="B62:D62"/>
    <mergeCell ref="B61:D61"/>
    <mergeCell ref="B60:D60"/>
    <mergeCell ref="B58:D58"/>
    <mergeCell ref="G1:M1"/>
    <mergeCell ref="G2:M2"/>
    <mergeCell ref="J61:K61"/>
    <mergeCell ref="H53:I53"/>
    <mergeCell ref="J58:K58"/>
    <mergeCell ref="J57:K57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4" r:id="rId2"/>
  <headerFooter alignWithMargins="0">
    <oddHeader>&amp;RAnlage 5b zur GRDrs 577/2015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zoomScalePageLayoutView="0" workbookViewId="0" topLeftCell="A1">
      <selection activeCell="D23" sqref="D23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6.886718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110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1"/>
      <c r="F4" s="85"/>
    </row>
    <row r="5" spans="1:5" ht="15.75">
      <c r="A5" s="4" t="s">
        <v>17</v>
      </c>
      <c r="E5" s="11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3">
        <f>5927872.59+7398251.28+2067529.5+1215.29</f>
        <v>15394868.66</v>
      </c>
      <c r="D9" s="3">
        <f>C10/B13*B9</f>
        <v>2793590.0626111594</v>
      </c>
      <c r="E9" s="3">
        <f>B9+D9</f>
        <v>18188458.72261116</v>
      </c>
      <c r="F9" s="3">
        <f>E9/E13%</f>
        <v>34.69342300721531</v>
      </c>
    </row>
    <row r="10" ht="15">
      <c r="C10" s="3">
        <f>352398.57+2348520.45+6561365.39-1210066.38</f>
        <v>8052218.03</v>
      </c>
    </row>
    <row r="11" spans="1:8" ht="15">
      <c r="A11" s="3" t="s">
        <v>1</v>
      </c>
      <c r="B11" s="5">
        <f>16969018.38+10352973.15+1652967.31+4198.83</f>
        <v>28979157.669999998</v>
      </c>
      <c r="C11" s="5"/>
      <c r="D11" s="5">
        <f>C10/B13*B11</f>
        <v>5258627.96738884</v>
      </c>
      <c r="E11" s="5">
        <f>B11+D11</f>
        <v>34237785.63738884</v>
      </c>
      <c r="F11" s="5">
        <f>E11/E13%</f>
        <v>65.30657699278468</v>
      </c>
      <c r="H11" s="6" t="s">
        <v>5</v>
      </c>
    </row>
    <row r="12" ht="15">
      <c r="K12" s="114"/>
    </row>
    <row r="13" spans="2:11" ht="15">
      <c r="B13" s="3">
        <f>SUM(B9:B11)</f>
        <v>44374026.33</v>
      </c>
      <c r="C13" s="3">
        <f>C10</f>
        <v>8052218.03</v>
      </c>
      <c r="D13" s="3">
        <f>SUM(D9:D11)</f>
        <v>8052218.029999999</v>
      </c>
      <c r="E13" s="3">
        <f>SUM(E9:E11)</f>
        <v>52426244.36</v>
      </c>
      <c r="F13" s="3">
        <v>100</v>
      </c>
      <c r="H13" s="3">
        <f>B13+D13</f>
        <v>52426244.36</v>
      </c>
      <c r="K13" s="114"/>
    </row>
    <row r="14" ht="15"/>
    <row r="15" ht="15"/>
    <row r="16" ht="15">
      <c r="J16" s="80"/>
    </row>
    <row r="17" ht="15.75">
      <c r="A17" s="4" t="s">
        <v>7</v>
      </c>
    </row>
    <row r="18" ht="15"/>
    <row r="19" spans="2:6" ht="15">
      <c r="B19" s="6" t="s">
        <v>8</v>
      </c>
      <c r="C19" s="6" t="s">
        <v>9</v>
      </c>
      <c r="D19" s="6" t="s">
        <v>10</v>
      </c>
      <c r="E19" s="10" t="s">
        <v>4</v>
      </c>
      <c r="F19" s="10" t="s">
        <v>18</v>
      </c>
    </row>
    <row r="20" spans="5:6" ht="15">
      <c r="E20" s="11"/>
      <c r="F20" s="11"/>
    </row>
    <row r="21" spans="1:6" ht="15">
      <c r="A21" s="8" t="s">
        <v>0</v>
      </c>
      <c r="B21" s="3">
        <f>E9</f>
        <v>18188458.72261116</v>
      </c>
      <c r="C21" s="3">
        <f>16878363.88+153271.09</f>
        <v>17031634.97</v>
      </c>
      <c r="D21" s="11">
        <f>22491000*0.66</f>
        <v>14844060</v>
      </c>
      <c r="E21" s="11">
        <f>SUM(B21:D21)</f>
        <v>50064153.69261116</v>
      </c>
      <c r="F21" s="3">
        <f>E21/E25%</f>
        <v>45.20689434158028</v>
      </c>
    </row>
    <row r="22" spans="4:5" ht="15">
      <c r="D22" s="11"/>
      <c r="E22" s="11"/>
    </row>
    <row r="23" spans="1:8" ht="15">
      <c r="A23" s="8" t="s">
        <v>1</v>
      </c>
      <c r="B23" s="5">
        <f>E11</f>
        <v>34237785.63738884</v>
      </c>
      <c r="C23" s="5">
        <f>18629587.14+166043.68</f>
        <v>18795630.82</v>
      </c>
      <c r="D23" s="12">
        <f>22491000*0.34</f>
        <v>7646940.000000001</v>
      </c>
      <c r="E23" s="12">
        <f>SUM(B23:D23)</f>
        <v>60680356.45738884</v>
      </c>
      <c r="F23" s="5">
        <f>E23/E25%</f>
        <v>54.793105658419705</v>
      </c>
      <c r="H23" s="6" t="s">
        <v>5</v>
      </c>
    </row>
    <row r="24" spans="4:5" ht="15">
      <c r="D24" s="11"/>
      <c r="E24" s="11"/>
    </row>
    <row r="25" spans="2:8" ht="15">
      <c r="B25" s="3">
        <f>SUM(B21:B23)</f>
        <v>52426244.36</v>
      </c>
      <c r="C25" s="3">
        <f>SUM(C21:C23)</f>
        <v>35827265.79</v>
      </c>
      <c r="D25" s="11">
        <f>SUM(D21:D24)</f>
        <v>22491000</v>
      </c>
      <c r="E25" s="11">
        <f>SUM(E21:E23)</f>
        <v>110744510.15</v>
      </c>
      <c r="F25" s="3">
        <v>100</v>
      </c>
      <c r="H25" s="3">
        <f>B25+C25+D25</f>
        <v>110744510.15</v>
      </c>
    </row>
    <row r="26" ht="15"/>
    <row r="27" ht="15"/>
    <row r="28" ht="15"/>
    <row r="29" spans="1:10" ht="15.75">
      <c r="A29" s="4" t="s">
        <v>11</v>
      </c>
      <c r="J29" s="80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ht="15">
      <c r="F32" s="11"/>
    </row>
    <row r="33" spans="1:6" ht="15">
      <c r="A33" s="8" t="s">
        <v>0</v>
      </c>
      <c r="B33" s="3">
        <v>2409809.14</v>
      </c>
      <c r="D33" s="3">
        <f>C34/B37*B33</f>
        <v>134763.07763630466</v>
      </c>
      <c r="E33" s="3">
        <f>B33+D33</f>
        <v>2544572.217636305</v>
      </c>
      <c r="F33" s="3">
        <f>E33/E37%</f>
        <v>18.178859984387348</v>
      </c>
    </row>
    <row r="34" ht="15">
      <c r="C34" s="3">
        <v>741317.54</v>
      </c>
    </row>
    <row r="35" spans="1:8" ht="15">
      <c r="A35" s="8" t="s">
        <v>1</v>
      </c>
      <c r="B35" s="5">
        <v>10846297.91</v>
      </c>
      <c r="C35" s="5"/>
      <c r="D35" s="5">
        <f>C34/B37*B35</f>
        <v>606554.4623636954</v>
      </c>
      <c r="E35" s="5">
        <f>B35+D35</f>
        <v>11452852.372363696</v>
      </c>
      <c r="F35" s="5">
        <f>E35/E37%</f>
        <v>81.82114001561266</v>
      </c>
      <c r="H35" s="6" t="s">
        <v>5</v>
      </c>
    </row>
    <row r="37" spans="2:8" ht="15">
      <c r="B37" s="3">
        <f>SUM(B33:B35)</f>
        <v>13256107.05</v>
      </c>
      <c r="C37" s="3">
        <f>SUM(C33:C35)</f>
        <v>741317.54</v>
      </c>
      <c r="D37" s="3">
        <f>SUM(D33:D35)</f>
        <v>741317.54</v>
      </c>
      <c r="E37" s="3">
        <f>SUM(E33:E35)</f>
        <v>13997424.59</v>
      </c>
      <c r="F37" s="3">
        <v>100</v>
      </c>
      <c r="H37" s="3">
        <f>B37+D37</f>
        <v>13997424.59</v>
      </c>
    </row>
    <row r="41" ht="15">
      <c r="A41" s="4" t="s">
        <v>19</v>
      </c>
    </row>
    <row r="43" spans="2:6" ht="15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ht="15">
      <c r="F44" s="11"/>
    </row>
    <row r="45" spans="1:6" ht="15">
      <c r="A45" s="8" t="s">
        <v>0</v>
      </c>
      <c r="B45" s="3">
        <f>E33</f>
        <v>2544572.217636305</v>
      </c>
      <c r="C45" s="3">
        <f>7048685.28-4909382.71-480566.94</f>
        <v>1658735.6300000004</v>
      </c>
      <c r="E45" s="3">
        <f>SUM(B45+C45+D45)</f>
        <v>4203307.847636305</v>
      </c>
      <c r="F45" s="3">
        <f>E45/E49%</f>
        <v>19.222568240775548</v>
      </c>
    </row>
    <row r="47" spans="1:8" ht="15">
      <c r="A47" s="8" t="s">
        <v>1</v>
      </c>
      <c r="B47" s="5">
        <f>E35</f>
        <v>11452852.372363696</v>
      </c>
      <c r="C47" s="5">
        <v>6210365.6</v>
      </c>
      <c r="D47" s="5"/>
      <c r="E47" s="5">
        <f>SUM(B47:D47)</f>
        <v>17663217.972363696</v>
      </c>
      <c r="F47" s="5">
        <f>E47/E49%</f>
        <v>80.77743175922446</v>
      </c>
      <c r="H47" s="6" t="s">
        <v>5</v>
      </c>
    </row>
    <row r="49" spans="2:8" ht="15">
      <c r="B49" s="3">
        <f>SUM(B45:B47)</f>
        <v>13997424.59</v>
      </c>
      <c r="C49" s="3">
        <f>SUM(C45:C48)</f>
        <v>7869101.23</v>
      </c>
      <c r="E49" s="3">
        <f>SUM(E45:E47)</f>
        <v>21866525.82</v>
      </c>
      <c r="F49" s="3">
        <v>100</v>
      </c>
      <c r="H49" s="3">
        <f>B49+C49+D49</f>
        <v>21866525.82</v>
      </c>
    </row>
    <row r="54" ht="1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ht="15">
      <c r="F57" s="11"/>
    </row>
    <row r="58" spans="1:8" ht="15">
      <c r="A58" s="8" t="s">
        <v>0</v>
      </c>
      <c r="B58" s="3">
        <f>E21</f>
        <v>50064153.69261116</v>
      </c>
      <c r="C58" s="3">
        <f>E45-D45</f>
        <v>4203307.847636305</v>
      </c>
      <c r="E58" s="7">
        <f>B58-C58</f>
        <v>45860845.84497485</v>
      </c>
      <c r="F58" s="3">
        <f>E58/E64%</f>
        <v>51.59978164524476</v>
      </c>
      <c r="H58" s="13" t="s">
        <v>5</v>
      </c>
    </row>
    <row r="59" spans="5:8" ht="15">
      <c r="E59" s="7"/>
      <c r="G59" s="8" t="s">
        <v>15</v>
      </c>
      <c r="H59" s="3">
        <f>E64</f>
        <v>88877984.33</v>
      </c>
    </row>
    <row r="60" spans="1:8" ht="15">
      <c r="A60" s="8" t="s">
        <v>1</v>
      </c>
      <c r="B60" s="5">
        <f>E23</f>
        <v>60680356.45738884</v>
      </c>
      <c r="C60" s="5">
        <f>E47</f>
        <v>17663217.972363696</v>
      </c>
      <c r="D60" s="5"/>
      <c r="E60" s="9">
        <f>B60-C60</f>
        <v>43017138.485025145</v>
      </c>
      <c r="F60" s="5">
        <f>E60/E64%</f>
        <v>48.40021835475524</v>
      </c>
      <c r="G60" s="91" t="s">
        <v>107</v>
      </c>
      <c r="H60" s="14">
        <f>Schema2014!D14</f>
        <v>565377</v>
      </c>
    </row>
    <row r="61" spans="1:8" ht="15">
      <c r="A61" s="8"/>
      <c r="B61" s="14"/>
      <c r="C61" s="14"/>
      <c r="D61" s="14"/>
      <c r="E61" s="113"/>
      <c r="F61" s="14"/>
      <c r="G61" s="3" t="s">
        <v>106</v>
      </c>
      <c r="H61" s="14">
        <v>0</v>
      </c>
    </row>
    <row r="62" spans="7:8" ht="15">
      <c r="G62" s="3" t="s">
        <v>93</v>
      </c>
      <c r="H62" s="14">
        <f>Schema2014!D18</f>
        <v>0</v>
      </c>
    </row>
    <row r="63" spans="7:8" ht="15">
      <c r="G63" s="91" t="s">
        <v>108</v>
      </c>
      <c r="H63" s="14">
        <v>0</v>
      </c>
    </row>
    <row r="64" spans="2:8" ht="15">
      <c r="B64" s="3">
        <f>SUM(B58:B60)</f>
        <v>110744510.15</v>
      </c>
      <c r="C64" s="3">
        <f>SUM(C58:C60)</f>
        <v>21866525.82</v>
      </c>
      <c r="D64" s="3">
        <f>SUM(D58:D60)</f>
        <v>0</v>
      </c>
      <c r="E64" s="3">
        <f>SUM(E58:E60)</f>
        <v>88877984.33</v>
      </c>
      <c r="F64" s="3">
        <v>100</v>
      </c>
      <c r="G64" s="8" t="s">
        <v>22</v>
      </c>
      <c r="H64" s="14">
        <f>-(C72+E72)</f>
        <v>-5389949.65</v>
      </c>
    </row>
    <row r="65" spans="7:8" ht="15">
      <c r="G65" s="91" t="s">
        <v>84</v>
      </c>
      <c r="H65" s="5">
        <v>1210066.38</v>
      </c>
    </row>
    <row r="66" spans="7:8" ht="15">
      <c r="G66" s="8" t="s">
        <v>48</v>
      </c>
      <c r="H66" s="3">
        <f>H59+H60+H61+H62+H63+H64+H65</f>
        <v>85263478.05999999</v>
      </c>
    </row>
    <row r="68" ht="15">
      <c r="A68" s="4" t="s">
        <v>23</v>
      </c>
    </row>
    <row r="70" spans="3:6" ht="15">
      <c r="C70" s="6" t="s">
        <v>20</v>
      </c>
      <c r="E70" s="6" t="s">
        <v>21</v>
      </c>
      <c r="F70" s="6"/>
    </row>
    <row r="72" spans="3:5" ht="15">
      <c r="C72" s="7">
        <v>4909382.71</v>
      </c>
      <c r="D72" s="7"/>
      <c r="E72" s="7">
        <v>480566.94</v>
      </c>
    </row>
    <row r="76" ht="15">
      <c r="A76" s="7"/>
    </row>
  </sheetData>
  <sheetProtection/>
  <printOptions gridLines="1"/>
  <pageMargins left="0.67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2015-06-17T08:51:57Z</cp:lastPrinted>
  <dcterms:created xsi:type="dcterms:W3CDTF">2003-06-18T06:26:32Z</dcterms:created>
  <dcterms:modified xsi:type="dcterms:W3CDTF">2015-06-17T08:51:59Z</dcterms:modified>
  <cp:category/>
  <cp:version/>
  <cp:contentType/>
  <cp:contentStatus/>
</cp:coreProperties>
</file>