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20376" windowHeight="12072"/>
  </bookViews>
  <sheets>
    <sheet name="Kindergärten" sheetId="1" r:id="rId1"/>
    <sheet name="Horte" sheetId="2" r:id="rId2"/>
    <sheet name="Betr.angebote Ganztagesschulen" sheetId="3" r:id="rId3"/>
  </sheets>
  <calcPr calcId="125725"/>
</workbook>
</file>

<file path=xl/calcChain.xml><?xml version="1.0" encoding="utf-8"?>
<calcChain xmlns="http://schemas.openxmlformats.org/spreadsheetml/2006/main">
  <c r="J38" i="3"/>
  <c r="I38"/>
  <c r="H38"/>
  <c r="G38"/>
  <c r="C38"/>
  <c r="B38"/>
  <c r="V19"/>
  <c r="U19"/>
  <c r="T19"/>
  <c r="S19"/>
  <c r="R19"/>
  <c r="Q19"/>
  <c r="K19"/>
  <c r="J19"/>
  <c r="I19"/>
  <c r="H19"/>
  <c r="H17" i="2"/>
  <c r="I17"/>
  <c r="B51"/>
  <c r="C51"/>
  <c r="D51"/>
  <c r="E51"/>
  <c r="F51"/>
  <c r="G51"/>
  <c r="H51"/>
  <c r="I51"/>
  <c r="J51"/>
  <c r="K51"/>
  <c r="L51"/>
  <c r="M51"/>
  <c r="N51"/>
  <c r="O51"/>
  <c r="B20" i="1"/>
  <c r="C20"/>
  <c r="D20"/>
  <c r="E20"/>
  <c r="F20"/>
  <c r="G20"/>
  <c r="H20"/>
  <c r="I20"/>
  <c r="J20"/>
  <c r="K20"/>
  <c r="L20"/>
  <c r="M20"/>
  <c r="B42"/>
  <c r="C42"/>
  <c r="D42"/>
  <c r="E42"/>
  <c r="F42"/>
  <c r="G42"/>
  <c r="H42"/>
  <c r="I42"/>
  <c r="J42"/>
  <c r="K42"/>
  <c r="L42"/>
  <c r="M42"/>
  <c r="B70"/>
  <c r="C70"/>
  <c r="D70"/>
  <c r="E70"/>
  <c r="F70"/>
  <c r="G70"/>
  <c r="H70"/>
  <c r="I70"/>
  <c r="J70"/>
  <c r="K70"/>
  <c r="L70"/>
  <c r="M70"/>
  <c r="P70"/>
  <c r="B94"/>
  <c r="C94"/>
  <c r="D94"/>
  <c r="E94"/>
  <c r="F94"/>
  <c r="G94"/>
  <c r="H94"/>
  <c r="I94"/>
  <c r="J94"/>
  <c r="K94"/>
  <c r="L94"/>
  <c r="M94"/>
  <c r="P94"/>
  <c r="B122"/>
  <c r="C122"/>
  <c r="D122"/>
  <c r="E122"/>
  <c r="F122"/>
  <c r="G122"/>
  <c r="H122"/>
  <c r="I122"/>
  <c r="J122"/>
  <c r="K122"/>
  <c r="L122"/>
  <c r="M122"/>
  <c r="P122"/>
  <c r="B145"/>
  <c r="C145"/>
  <c r="D145"/>
  <c r="E145"/>
  <c r="F145"/>
  <c r="G145"/>
  <c r="H145"/>
  <c r="I145"/>
  <c r="J145"/>
  <c r="K145"/>
  <c r="L145"/>
  <c r="M145"/>
  <c r="P145"/>
  <c r="I165"/>
  <c r="J165"/>
  <c r="K165"/>
  <c r="L165"/>
  <c r="M165"/>
  <c r="N165"/>
</calcChain>
</file>

<file path=xl/comments1.xml><?xml version="1.0" encoding="utf-8"?>
<comments xmlns="http://schemas.openxmlformats.org/spreadsheetml/2006/main">
  <authors>
    <author>B. Saßmann</author>
    <author>Julian Witeczek</author>
  </authors>
  <commentList>
    <comment ref="P61" authorId="0">
      <text>
        <r>
          <rPr>
            <b/>
            <sz val="8"/>
            <color indexed="81"/>
            <rFont val="Tahoma"/>
            <family val="2"/>
          </rPr>
          <t>B. Saßmann:</t>
        </r>
        <r>
          <rPr>
            <sz val="8"/>
            <color indexed="81"/>
            <rFont val="Tahoma"/>
            <family val="2"/>
          </rPr>
          <t xml:space="preserve">
= Ü3, U3 = 59,00 EUR</t>
        </r>
      </text>
    </comment>
    <comment ref="P62" authorId="0">
      <text>
        <r>
          <rPr>
            <b/>
            <sz val="8"/>
            <color indexed="81"/>
            <rFont val="Tahoma"/>
            <family val="2"/>
          </rPr>
          <t>B. Saßmann:</t>
        </r>
        <r>
          <rPr>
            <sz val="8"/>
            <color indexed="81"/>
            <rFont val="Tahoma"/>
            <family val="2"/>
          </rPr>
          <t xml:space="preserve">
38,00 - 68,00 EUR</t>
        </r>
      </text>
    </comment>
    <comment ref="P86" authorId="1">
      <text>
        <r>
          <rPr>
            <b/>
            <sz val="9"/>
            <color indexed="81"/>
            <rFont val="Tahoma"/>
            <family val="2"/>
          </rPr>
          <t>Julian Witeczek:</t>
        </r>
        <r>
          <rPr>
            <sz val="9"/>
            <color indexed="81"/>
            <rFont val="Tahoma"/>
            <family val="2"/>
          </rPr>
          <t xml:space="preserve">
24,00 - 68,00 EUR</t>
        </r>
      </text>
    </comment>
    <comment ref="P114" authorId="1">
      <text>
        <r>
          <rPr>
            <b/>
            <sz val="8"/>
            <color indexed="81"/>
            <rFont val="Tahoma"/>
            <family val="2"/>
          </rPr>
          <t>Julian Witeczek:</t>
        </r>
        <r>
          <rPr>
            <sz val="9"/>
            <color indexed="81"/>
            <rFont val="Tahoma"/>
            <charset val="1"/>
          </rPr>
          <t xml:space="preserve">
24,00 - 68,00 EUR</t>
        </r>
      </text>
    </comment>
    <comment ref="L115" authorId="1">
      <text>
        <r>
          <rPr>
            <b/>
            <sz val="9"/>
            <color indexed="81"/>
            <rFont val="Tahoma"/>
            <family val="2"/>
          </rPr>
          <t>Julian Witeczek:</t>
        </r>
        <r>
          <rPr>
            <sz val="9"/>
            <color indexed="81"/>
            <rFont val="Tahoma"/>
            <family val="2"/>
          </rPr>
          <t xml:space="preserve">
Satz für 5. Kind + ggf. weitere Kinder: 25 EUR</t>
        </r>
      </text>
    </comment>
    <comment ref="M115" authorId="1">
      <text>
        <r>
          <rPr>
            <b/>
            <sz val="9"/>
            <color indexed="81"/>
            <rFont val="Tahoma"/>
            <family val="2"/>
          </rPr>
          <t>Julian Witeczek:</t>
        </r>
        <r>
          <rPr>
            <sz val="9"/>
            <color indexed="81"/>
            <rFont val="Tahoma"/>
            <family val="2"/>
          </rPr>
          <t xml:space="preserve">
Satz für 5. Kind + ggf. weitere Kinder: 76 EUR</t>
        </r>
      </text>
    </comment>
    <comment ref="P137" authorId="1">
      <text>
        <r>
          <rPr>
            <b/>
            <sz val="8"/>
            <color indexed="81"/>
            <rFont val="Tahoma"/>
            <family val="2"/>
          </rPr>
          <t>Julian Witeczek:</t>
        </r>
        <r>
          <rPr>
            <sz val="9"/>
            <color indexed="81"/>
            <rFont val="Tahoma"/>
            <charset val="1"/>
          </rPr>
          <t xml:space="preserve">
24,00 - 68,00 EUR</t>
        </r>
      </text>
    </comment>
    <comment ref="L138" authorId="1">
      <text>
        <r>
          <rPr>
            <b/>
            <sz val="9"/>
            <color indexed="81"/>
            <rFont val="Tahoma"/>
            <family val="2"/>
          </rPr>
          <t>Julian Witeczek:</t>
        </r>
        <r>
          <rPr>
            <sz val="9"/>
            <color indexed="81"/>
            <rFont val="Tahoma"/>
            <family val="2"/>
          </rPr>
          <t xml:space="preserve">
Satz für 5. Kind + ggf. weitere Kinder: 35 EUR</t>
        </r>
      </text>
    </comment>
    <comment ref="M138" authorId="1">
      <text>
        <r>
          <rPr>
            <b/>
            <sz val="9"/>
            <color indexed="81"/>
            <rFont val="Tahoma"/>
            <family val="2"/>
          </rPr>
          <t>Julian Witeczek:</t>
        </r>
        <r>
          <rPr>
            <sz val="9"/>
            <color indexed="81"/>
            <rFont val="Tahoma"/>
            <family val="2"/>
          </rPr>
          <t xml:space="preserve">
Satz für 5. Kind + ggf. weitere Kinder: 121,00 EUR</t>
        </r>
      </text>
    </comment>
  </commentList>
</comments>
</file>

<file path=xl/sharedStrings.xml><?xml version="1.0" encoding="utf-8"?>
<sst xmlns="http://schemas.openxmlformats.org/spreadsheetml/2006/main" count="667" uniqueCount="217">
  <si>
    <t>* ohne Einberechnung "0"-Werte</t>
  </si>
  <si>
    <t>Durchschnitt*</t>
  </si>
  <si>
    <t>x</t>
  </si>
  <si>
    <t>Ulm an der Donau</t>
  </si>
  <si>
    <t xml:space="preserve">Stuttgart  </t>
  </si>
  <si>
    <t xml:space="preserve">Pforzheim </t>
  </si>
  <si>
    <t xml:space="preserve">Mannheim  </t>
  </si>
  <si>
    <t xml:space="preserve">Karlsruhe </t>
  </si>
  <si>
    <t xml:space="preserve">Heilbronn  </t>
  </si>
  <si>
    <t>Heidelberg</t>
  </si>
  <si>
    <t>Freiburg im Breisgau</t>
  </si>
  <si>
    <t>Baden-Baden</t>
  </si>
  <si>
    <t>+ 35 Std</t>
  </si>
  <si>
    <t>20-35 Std</t>
  </si>
  <si>
    <t>bis 20 Std</t>
  </si>
  <si>
    <t>Kleinkind-betr.</t>
  </si>
  <si>
    <t>Ganztags-betr.</t>
  </si>
  <si>
    <t>verl. Öff-nungsz.</t>
  </si>
  <si>
    <t>Regel-kiga</t>
  </si>
  <si>
    <t>12 Mon.</t>
  </si>
  <si>
    <t>11 Mon.</t>
  </si>
  <si>
    <t>nein</t>
  </si>
  <si>
    <t>ja</t>
  </si>
  <si>
    <t xml:space="preserve">an den Betriebsausgabean </t>
  </si>
  <si>
    <t xml:space="preserve">  werden erhob.</t>
  </si>
  <si>
    <t>zur soz. Staffelung</t>
  </si>
  <si>
    <t>Einkommen d. Erziehungs-ber.</t>
  </si>
  <si>
    <t>Zahl d. Kinder in d. Fam. unter 18 J.</t>
  </si>
  <si>
    <t>Zahl d. im Kindergarten  betr. Kinder</t>
  </si>
  <si>
    <t>Deckungsgrad aus Elternbeiträgen</t>
  </si>
  <si>
    <t>Elternbeitr.</t>
  </si>
  <si>
    <t xml:space="preserve">Erg. Regelungen </t>
  </si>
  <si>
    <t>Höhe richtet sich nach</t>
  </si>
  <si>
    <t>*** ohne Einberechnung "0"-Werte</t>
  </si>
  <si>
    <t>** Satz für 5. Kind + ggf. weitere Kinder: 35 / 121 EUR</t>
  </si>
  <si>
    <t>* verschiedene Betreuungszeiten (8 / 9 / 10 Stunden)</t>
  </si>
  <si>
    <t>Durchschnitt***</t>
  </si>
  <si>
    <t>Pforzheim</t>
  </si>
  <si>
    <t>Heidelberg**</t>
  </si>
  <si>
    <t>123 / 138 / 151</t>
  </si>
  <si>
    <t>97 / 107 / 118</t>
  </si>
  <si>
    <t>164 / 183 / 202</t>
  </si>
  <si>
    <t>273 / 305 / 336</t>
  </si>
  <si>
    <t>205 / 229 / 252</t>
  </si>
  <si>
    <t>Freiburg im Breisgau*</t>
  </si>
  <si>
    <t>€</t>
  </si>
  <si>
    <t>höchst.</t>
  </si>
  <si>
    <t>niedr.</t>
  </si>
  <si>
    <t>Höhe</t>
  </si>
  <si>
    <t>in Betrag enthalten</t>
  </si>
  <si>
    <t>4. Kind €</t>
  </si>
  <si>
    <t>3. Kind €</t>
  </si>
  <si>
    <t>2. Kind €</t>
  </si>
  <si>
    <t>1. Kind €</t>
  </si>
  <si>
    <t>4. Kind</t>
  </si>
  <si>
    <t>3. Kind</t>
  </si>
  <si>
    <t>2. Kind</t>
  </si>
  <si>
    <t>1. Kind</t>
  </si>
  <si>
    <t>uneinheitliche Sätze</t>
  </si>
  <si>
    <t>einheitliche Sätze</t>
  </si>
  <si>
    <t>Kosten d. Verpflegung</t>
  </si>
  <si>
    <t>Höhe des Elternbeitrags bei Kleinkindbetreuung (Krippe) - Ganztagsbetreuung (mehr als 35 Stunden pro Woche)</t>
  </si>
  <si>
    <t>** Satz für 5. Kind + ggf. weitere Kinder: 25 / 76 EUR</t>
  </si>
  <si>
    <t>* verschiedene Betreuungszeiten ( 6 / 7 Stunden)</t>
  </si>
  <si>
    <t>95 / 109</t>
  </si>
  <si>
    <t>74 / 85</t>
  </si>
  <si>
    <t>126 / 145</t>
  </si>
  <si>
    <t>210 / 242</t>
  </si>
  <si>
    <t>158 / 182</t>
  </si>
  <si>
    <t>Höhe des Elternbeitrags bei Kleinkindbetreuung (Krippe) - Betrauung über 20 Stunden bis einschließlich 35 Stunden</t>
  </si>
  <si>
    <t>Höhe des Elternbeitrags bei Kleinkindbetreuung (Krippe) - Betreuung bis einschließlich 20 Stunden pro Woche</t>
  </si>
  <si>
    <t>höchster Satz: 104,25</t>
  </si>
  <si>
    <t>niedrig. Satz: 47,25</t>
  </si>
  <si>
    <t>** ohne Einberechnung "0"-Werte</t>
  </si>
  <si>
    <t>Durchschnitt**</t>
  </si>
  <si>
    <t>Mannheim</t>
  </si>
  <si>
    <t>68 / 78 / 87</t>
  </si>
  <si>
    <t>54 / 61 / 68</t>
  </si>
  <si>
    <t>91 / 104 / 117</t>
  </si>
  <si>
    <t>152 / 173 / 194</t>
  </si>
  <si>
    <t>114 / 130 / 146</t>
  </si>
  <si>
    <t>Berag</t>
  </si>
  <si>
    <t>Betrag</t>
  </si>
  <si>
    <t>erhöhter</t>
  </si>
  <si>
    <t>normaler</t>
  </si>
  <si>
    <t xml:space="preserve">in altersgem. Gruppen </t>
  </si>
  <si>
    <t>Unter 3-jährige Kinder</t>
  </si>
  <si>
    <t>Höhe des Elternbeitrags bei Ganztagsbetreuung</t>
  </si>
  <si>
    <t>****** ohne Einberechnung "0"-Werte</t>
  </si>
  <si>
    <t>***** ermäßigte Sätze mit Familiencard</t>
  </si>
  <si>
    <t>**** Angaben gelten für 35 Wochenstunden</t>
  </si>
  <si>
    <t>***Gebühren werden zum 01.09.11 erhöht, die Tabelle enthält beide Werte</t>
  </si>
  <si>
    <t>höchster Satz: 51,90</t>
  </si>
  <si>
    <t>niedrig. Satz: 24,30</t>
  </si>
  <si>
    <t xml:space="preserve">** 5. Kind und ggf. weitere Kinder </t>
  </si>
  <si>
    <t>Durchschnitt******</t>
  </si>
  <si>
    <t>Stuttgart  *****</t>
  </si>
  <si>
    <t>Pforzheim****</t>
  </si>
  <si>
    <t>Mannheim***</t>
  </si>
  <si>
    <t>49 / 59</t>
  </si>
  <si>
    <t>39 / 46</t>
  </si>
  <si>
    <t>66 / 79</t>
  </si>
  <si>
    <t>110 / 131</t>
  </si>
  <si>
    <t>83 / 99</t>
  </si>
  <si>
    <t>- Höhe der Elternbeiträge in Kindergärten mit verlängerten Öffnungszeiten -</t>
  </si>
  <si>
    <t>* ermäßigte Sätze mit Familiencard</t>
  </si>
  <si>
    <t>Stuttgart*</t>
  </si>
  <si>
    <t>- Höhe des Elternbeitrags in Regelkindergärten -</t>
  </si>
  <si>
    <t>(sortiert nach einheitliche Sätze)</t>
  </si>
  <si>
    <t>Elternbeiträge in städt. Kindergärten</t>
  </si>
  <si>
    <t>Ulm</t>
  </si>
  <si>
    <t>Stadt</t>
  </si>
  <si>
    <t xml:space="preserve"> Gebühr.</t>
  </si>
  <si>
    <t xml:space="preserve"> Land</t>
  </si>
  <si>
    <t>Std.</t>
  </si>
  <si>
    <t>Sonst.</t>
  </si>
  <si>
    <t>HHmittel</t>
  </si>
  <si>
    <t>Einn.</t>
  </si>
  <si>
    <t>Zuschuss</t>
  </si>
  <si>
    <t>längste</t>
  </si>
  <si>
    <t>kürzeste</t>
  </si>
  <si>
    <t>best. Gruppen</t>
  </si>
  <si>
    <t>4 od. weniger Ki. pro Gr.</t>
  </si>
  <si>
    <t>5 - 9 Ki. pro Gr.</t>
  </si>
  <si>
    <t xml:space="preserve"> 10 - 14 Ki. pro Gr.</t>
  </si>
  <si>
    <t>15 od. mehr Ki. / Gr.</t>
  </si>
  <si>
    <t xml:space="preserve">Gruppen gedeckt: </t>
  </si>
  <si>
    <t>treuungszeit</t>
  </si>
  <si>
    <t xml:space="preserve"> Schüler in /  Gruppen </t>
  </si>
  <si>
    <t xml:space="preserve"> Kosten werden  für alle </t>
  </si>
  <si>
    <t xml:space="preserve"> tägliche Be-</t>
  </si>
  <si>
    <t xml:space="preserve">Betreut werden insgesamt </t>
  </si>
  <si>
    <t>Horte an Schulen</t>
  </si>
  <si>
    <t>53 / 68</t>
  </si>
  <si>
    <t>68 / 90</t>
  </si>
  <si>
    <t>113 / 150</t>
  </si>
  <si>
    <t>Heilpäd. Hort:</t>
  </si>
  <si>
    <t>47 / 62</t>
  </si>
  <si>
    <t>63 / 82</t>
  </si>
  <si>
    <t>105 / 137</t>
  </si>
  <si>
    <t>Erweiteter Hort (6Std.)</t>
  </si>
  <si>
    <t>*</t>
  </si>
  <si>
    <t>39 / 53</t>
  </si>
  <si>
    <t>53 / 69</t>
  </si>
  <si>
    <t>87 / 116</t>
  </si>
  <si>
    <t>Hort am Nachmittag</t>
  </si>
  <si>
    <t>24 / 32</t>
  </si>
  <si>
    <t>32 / 42</t>
  </si>
  <si>
    <t>53 / 70</t>
  </si>
  <si>
    <t>Hort bis 2 Std.:</t>
  </si>
  <si>
    <t xml:space="preserve"> Kriterien</t>
  </si>
  <si>
    <t xml:space="preserve">zeit </t>
  </si>
  <si>
    <t>berecht.</t>
  </si>
  <si>
    <t>d.Erziehber.</t>
  </si>
  <si>
    <t>berech</t>
  </si>
  <si>
    <t>Satz</t>
  </si>
  <si>
    <t>Schulen</t>
  </si>
  <si>
    <t>nasien</t>
  </si>
  <si>
    <t>schulen</t>
  </si>
  <si>
    <t>* Niedrigster / Höchster Satz</t>
  </si>
  <si>
    <t>sonstige</t>
  </si>
  <si>
    <t>Betreuungs</t>
  </si>
  <si>
    <t>d. Erzieh-</t>
  </si>
  <si>
    <t>betreut. Kind.</t>
  </si>
  <si>
    <t>Erz.</t>
  </si>
  <si>
    <t>uneinheitl.Sätze</t>
  </si>
  <si>
    <t>einheitl.</t>
  </si>
  <si>
    <t>and.</t>
  </si>
  <si>
    <t>Gym-</t>
  </si>
  <si>
    <t>Real-</t>
  </si>
  <si>
    <t>Haupt-</t>
  </si>
  <si>
    <t>Grund-</t>
  </si>
  <si>
    <t xml:space="preserve">tägl. </t>
  </si>
  <si>
    <t>Kinderzahl</t>
  </si>
  <si>
    <t>Zahl in Einr.</t>
  </si>
  <si>
    <t>Einkom.</t>
  </si>
  <si>
    <t>pro Schüler</t>
  </si>
  <si>
    <t xml:space="preserve">Höhe der Gebühr richtet sich nach </t>
  </si>
  <si>
    <t xml:space="preserve">Gebühren  </t>
  </si>
  <si>
    <t>Horte an</t>
  </si>
  <si>
    <t xml:space="preserve">Betreuungsangebote an Ganztagesschulen </t>
  </si>
  <si>
    <t>Betreuungsangebote eingerichtet an</t>
  </si>
  <si>
    <t>Stundensatz</t>
  </si>
  <si>
    <t>Monatssatz</t>
  </si>
  <si>
    <t>Sonder-</t>
  </si>
  <si>
    <t>anderen</t>
  </si>
  <si>
    <t>niedrigst.</t>
  </si>
  <si>
    <t>Betreu</t>
  </si>
  <si>
    <t>15 od.</t>
  </si>
  <si>
    <t>4 od.</t>
  </si>
  <si>
    <t>mehr</t>
  </si>
  <si>
    <t>GR</t>
  </si>
  <si>
    <t xml:space="preserve"> 10 - 14</t>
  </si>
  <si>
    <t xml:space="preserve"> 5 - 9</t>
  </si>
  <si>
    <t>wenig.</t>
  </si>
  <si>
    <t>Befreiung vom betreuungsentgelt für Leistungsberechtigte nach dem Bildungs- u. Teilhabepaket</t>
  </si>
  <si>
    <t>Ausnahmeregelung bei Sonderschulen</t>
  </si>
  <si>
    <t>Durchschnitt</t>
  </si>
  <si>
    <t>Betreuungsangebote an Ganztagesschulen</t>
  </si>
  <si>
    <t xml:space="preserve"> tägl. Be-</t>
  </si>
  <si>
    <t>Betreuungszeit</t>
  </si>
  <si>
    <t>Betreuung</t>
  </si>
  <si>
    <t>frühester</t>
  </si>
  <si>
    <t>spätestes</t>
  </si>
  <si>
    <t>Betr.</t>
  </si>
  <si>
    <t>in den Schulferien</t>
  </si>
  <si>
    <t>Beginn</t>
  </si>
  <si>
    <t>Ende</t>
  </si>
  <si>
    <t>an</t>
  </si>
  <si>
    <t>Hhmittel</t>
  </si>
  <si>
    <t>alle</t>
  </si>
  <si>
    <t>1 o. mehr</t>
  </si>
  <si>
    <t>keine</t>
  </si>
  <si>
    <t>Uhr</t>
  </si>
  <si>
    <t>Tagen</t>
  </si>
  <si>
    <t>Gruppen</t>
  </si>
  <si>
    <t>16.00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</si>
</sst>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0.0%"/>
    <numFmt numFmtId="165" formatCode="0.0"/>
    <numFmt numFmtId="166" formatCode="h:mm;@"/>
    <numFmt numFmtId="167" formatCode="0.0\ %\ \ "/>
  </numFmts>
  <fonts count="15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3" fontId="11" fillId="0" borderId="0"/>
    <xf numFmtId="3" fontId="11" fillId="0" borderId="0"/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Fill="1" applyBorder="1"/>
    <xf numFmtId="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NumberFormat="1" applyFont="1" applyFill="1" applyBorder="1"/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NumberFormat="1" applyFont="1" applyFill="1" applyBorder="1"/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/>
    <xf numFmtId="0" fontId="2" fillId="0" borderId="7" xfId="0" quotePrefix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/>
    </xf>
    <xf numFmtId="1" fontId="3" fillId="0" borderId="19" xfId="0" applyNumberFormat="1" applyFont="1" applyFill="1" applyBorder="1"/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20" xfId="0" applyNumberFormat="1" applyFont="1" applyFill="1" applyBorder="1"/>
    <xf numFmtId="9" fontId="5" fillId="0" borderId="11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5" fillId="0" borderId="16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left"/>
    </xf>
    <xf numFmtId="9" fontId="5" fillId="0" borderId="21" xfId="0" applyNumberFormat="1" applyFont="1" applyFill="1" applyBorder="1" applyAlignment="1">
      <alignment horizontal="center"/>
    </xf>
    <xf numFmtId="9" fontId="5" fillId="0" borderId="22" xfId="0" applyNumberFormat="1" applyFont="1" applyFill="1" applyBorder="1" applyAlignment="1">
      <alignment horizontal="center"/>
    </xf>
    <xf numFmtId="9" fontId="5" fillId="0" borderId="22" xfId="0" applyNumberFormat="1" applyFont="1" applyFill="1" applyBorder="1" applyAlignment="1">
      <alignment horizontal="left"/>
    </xf>
    <xf numFmtId="1" fontId="5" fillId="0" borderId="2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" fontId="5" fillId="0" borderId="2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2" fontId="4" fillId="0" borderId="2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2" fontId="3" fillId="0" borderId="2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2" fillId="0" borderId="14" xfId="0" applyFont="1" applyFill="1" applyBorder="1"/>
    <xf numFmtId="2" fontId="3" fillId="0" borderId="31" xfId="0" applyNumberFormat="1" applyFont="1" applyFill="1" applyBorder="1" applyAlignment="1">
      <alignment horizontal="centerContinuous"/>
    </xf>
    <xf numFmtId="1" fontId="3" fillId="0" borderId="13" xfId="0" applyNumberFormat="1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Continuous"/>
    </xf>
    <xf numFmtId="1" fontId="3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/>
    <xf numFmtId="0" fontId="2" fillId="0" borderId="36" xfId="0" applyFont="1" applyFill="1" applyBorder="1"/>
    <xf numFmtId="1" fontId="3" fillId="0" borderId="35" xfId="0" applyNumberFormat="1" applyFont="1" applyFill="1" applyBorder="1" applyAlignment="1">
      <alignment horizontal="centerContinuous"/>
    </xf>
    <xf numFmtId="1" fontId="3" fillId="0" borderId="36" xfId="0" applyNumberFormat="1" applyFont="1" applyFill="1" applyBorder="1" applyAlignment="1">
      <alignment horizontal="centerContinuous"/>
    </xf>
    <xf numFmtId="1" fontId="5" fillId="0" borderId="37" xfId="0" applyNumberFormat="1" applyFont="1" applyFill="1" applyBorder="1" applyAlignment="1">
      <alignment horizontal="centerContinuous"/>
    </xf>
    <xf numFmtId="1" fontId="5" fillId="0" borderId="33" xfId="0" applyNumberFormat="1" applyFont="1" applyFill="1" applyBorder="1" applyAlignment="1">
      <alignment horizontal="centerContinuous"/>
    </xf>
    <xf numFmtId="1" fontId="5" fillId="0" borderId="36" xfId="0" applyNumberFormat="1" applyFont="1" applyFill="1" applyBorder="1" applyAlignment="1">
      <alignment horizontal="centerContinuous"/>
    </xf>
    <xf numFmtId="0" fontId="2" fillId="0" borderId="18" xfId="0" applyFont="1" applyFill="1" applyBorder="1"/>
    <xf numFmtId="0" fontId="2" fillId="0" borderId="7" xfId="0" applyFont="1" applyFill="1" applyBorder="1"/>
    <xf numFmtId="0" fontId="2" fillId="0" borderId="38" xfId="0" applyFont="1" applyFill="1" applyBorder="1"/>
    <xf numFmtId="0" fontId="2" fillId="0" borderId="19" xfId="0" applyFont="1" applyFill="1" applyBorder="1"/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5" xfId="0" applyFont="1" applyFill="1" applyBorder="1"/>
    <xf numFmtId="0" fontId="2" fillId="0" borderId="21" xfId="0" applyFont="1" applyFill="1" applyBorder="1" applyAlignment="1"/>
    <xf numFmtId="0" fontId="2" fillId="0" borderId="22" xfId="0" applyFont="1" applyFill="1" applyBorder="1" applyAlignment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26" xfId="0" applyFont="1" applyFill="1" applyBorder="1"/>
    <xf numFmtId="2" fontId="4" fillId="0" borderId="4" xfId="0" applyNumberFormat="1" applyFont="1" applyFill="1" applyBorder="1" applyAlignment="1">
      <alignment horizontal="center"/>
    </xf>
    <xf numFmtId="0" fontId="3" fillId="0" borderId="39" xfId="0" applyNumberFormat="1" applyFont="1" applyFill="1" applyBorder="1"/>
    <xf numFmtId="1" fontId="3" fillId="0" borderId="26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14" xfId="0" applyNumberFormat="1" applyFont="1" applyFill="1" applyBorder="1"/>
    <xf numFmtId="1" fontId="3" fillId="0" borderId="41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Continuous"/>
    </xf>
    <xf numFmtId="1" fontId="3" fillId="0" borderId="34" xfId="0" applyNumberFormat="1" applyFont="1" applyFill="1" applyBorder="1" applyAlignment="1">
      <alignment horizontal="centerContinuous"/>
    </xf>
    <xf numFmtId="0" fontId="2" fillId="0" borderId="43" xfId="0" applyFont="1" applyFill="1" applyBorder="1"/>
    <xf numFmtId="0" fontId="2" fillId="0" borderId="37" xfId="0" applyFont="1" applyFill="1" applyBorder="1"/>
    <xf numFmtId="1" fontId="3" fillId="0" borderId="33" xfId="0" applyNumberFormat="1" applyFont="1" applyFill="1" applyBorder="1" applyAlignment="1">
      <alignment horizontal="centerContinuous"/>
    </xf>
    <xf numFmtId="1" fontId="3" fillId="0" borderId="3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/>
    </xf>
    <xf numFmtId="0" fontId="2" fillId="0" borderId="24" xfId="0" applyFont="1" applyFill="1" applyBorder="1"/>
    <xf numFmtId="0" fontId="2" fillId="0" borderId="24" xfId="0" applyFont="1" applyBorder="1" applyAlignment="1"/>
    <xf numFmtId="0" fontId="2" fillId="0" borderId="23" xfId="0" applyFont="1" applyFill="1" applyBorder="1"/>
    <xf numFmtId="1" fontId="2" fillId="0" borderId="0" xfId="0" applyNumberFormat="1" applyFont="1" applyFill="1" applyBorder="1"/>
    <xf numFmtId="0" fontId="5" fillId="0" borderId="0" xfId="0" applyNumberFormat="1" applyFont="1" applyFill="1" applyBorder="1" applyAlignment="1"/>
    <xf numFmtId="1" fontId="3" fillId="0" borderId="32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Continuous"/>
    </xf>
    <xf numFmtId="0" fontId="2" fillId="0" borderId="7" xfId="0" applyFont="1" applyBorder="1" applyAlignment="1"/>
    <xf numFmtId="0" fontId="2" fillId="0" borderId="38" xfId="0" applyFont="1" applyBorder="1" applyAlignment="1"/>
    <xf numFmtId="1" fontId="5" fillId="0" borderId="19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/>
    <xf numFmtId="1" fontId="3" fillId="0" borderId="3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/>
    <xf numFmtId="9" fontId="5" fillId="0" borderId="44" xfId="4" applyNumberFormat="1" applyFont="1" applyFill="1" applyBorder="1" applyAlignment="1">
      <alignment horizontal="center"/>
    </xf>
    <xf numFmtId="9" fontId="5" fillId="0" borderId="45" xfId="4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9" fontId="3" fillId="0" borderId="27" xfId="3" applyNumberFormat="1" applyFont="1" applyFill="1" applyBorder="1" applyAlignment="1">
      <alignment horizontal="center"/>
    </xf>
    <xf numFmtId="9" fontId="3" fillId="0" borderId="8" xfId="4" applyNumberFormat="1" applyFont="1" applyFill="1" applyBorder="1" applyAlignment="1">
      <alignment horizontal="center"/>
    </xf>
    <xf numFmtId="2" fontId="3" fillId="0" borderId="8" xfId="3" applyNumberFormat="1" applyFont="1" applyFill="1" applyBorder="1" applyAlignment="1">
      <alignment horizontal="center"/>
    </xf>
    <xf numFmtId="3" fontId="3" fillId="0" borderId="8" xfId="3" applyFont="1" applyFill="1" applyBorder="1" applyAlignment="1">
      <alignment horizontal="center"/>
    </xf>
    <xf numFmtId="3" fontId="3" fillId="0" borderId="9" xfId="3" applyFont="1" applyFill="1" applyBorder="1" applyAlignment="1">
      <alignment horizontal="center"/>
    </xf>
    <xf numFmtId="9" fontId="3" fillId="0" borderId="15" xfId="3" applyNumberFormat="1" applyFont="1" applyFill="1" applyBorder="1" applyAlignment="1">
      <alignment horizontal="center"/>
    </xf>
    <xf numFmtId="9" fontId="3" fillId="0" borderId="12" xfId="4" applyNumberFormat="1" applyFont="1" applyFill="1" applyBorder="1" applyAlignment="1">
      <alignment horizontal="center"/>
    </xf>
    <xf numFmtId="2" fontId="3" fillId="0" borderId="12" xfId="3" applyNumberFormat="1" applyFont="1" applyFill="1" applyBorder="1" applyAlignment="1">
      <alignment horizontal="center"/>
    </xf>
    <xf numFmtId="3" fontId="3" fillId="0" borderId="12" xfId="3" applyFont="1" applyFill="1" applyBorder="1" applyAlignment="1">
      <alignment horizontal="center"/>
    </xf>
    <xf numFmtId="3" fontId="3" fillId="0" borderId="13" xfId="3" applyFont="1" applyFill="1" applyBorder="1" applyAlignment="1">
      <alignment horizontal="center"/>
    </xf>
    <xf numFmtId="9" fontId="3" fillId="0" borderId="30" xfId="3" applyNumberFormat="1" applyFont="1" applyFill="1" applyBorder="1" applyAlignment="1">
      <alignment horizontal="center"/>
    </xf>
    <xf numFmtId="9" fontId="3" fillId="0" borderId="17" xfId="4" applyNumberFormat="1" applyFont="1" applyFill="1" applyBorder="1" applyAlignment="1">
      <alignment horizontal="center"/>
    </xf>
    <xf numFmtId="2" fontId="3" fillId="0" borderId="17" xfId="3" applyNumberFormat="1" applyFont="1" applyFill="1" applyBorder="1" applyAlignment="1">
      <alignment horizontal="center"/>
    </xf>
    <xf numFmtId="3" fontId="3" fillId="0" borderId="17" xfId="3" applyFont="1" applyFill="1" applyBorder="1" applyAlignment="1">
      <alignment horizontal="center"/>
    </xf>
    <xf numFmtId="3" fontId="3" fillId="0" borderId="34" xfId="3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0" fontId="2" fillId="0" borderId="10" xfId="0" applyFont="1" applyFill="1" applyBorder="1"/>
    <xf numFmtId="9" fontId="3" fillId="0" borderId="11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Continuous"/>
    </xf>
    <xf numFmtId="9" fontId="3" fillId="0" borderId="11" xfId="0" applyNumberFormat="1" applyFont="1" applyFill="1" applyBorder="1" applyAlignment="1">
      <alignment horizontal="left"/>
    </xf>
    <xf numFmtId="9" fontId="5" fillId="0" borderId="0" xfId="4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1" fillId="0" borderId="7" xfId="0" applyFont="1" applyFill="1" applyBorder="1"/>
    <xf numFmtId="0" fontId="11" fillId="0" borderId="38" xfId="0" applyFont="1" applyFill="1" applyBorder="1"/>
    <xf numFmtId="0" fontId="11" fillId="0" borderId="10" xfId="0" applyFont="1" applyFill="1" applyBorder="1"/>
    <xf numFmtId="0" fontId="11" fillId="0" borderId="14" xfId="0" applyFont="1" applyFill="1" applyBorder="1"/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46" xfId="0" applyFont="1" applyFill="1" applyBorder="1"/>
    <xf numFmtId="0" fontId="11" fillId="0" borderId="0" xfId="0" applyFont="1" applyFill="1" applyBorder="1" applyAlignment="1">
      <alignment horizontal="left"/>
    </xf>
    <xf numFmtId="0" fontId="2" fillId="0" borderId="0" xfId="0" applyFont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26" xfId="0" applyFont="1" applyFill="1" applyBorder="1"/>
    <xf numFmtId="0" fontId="2" fillId="0" borderId="4" xfId="0" applyFont="1" applyFill="1" applyBorder="1"/>
    <xf numFmtId="3" fontId="3" fillId="0" borderId="27" xfId="3" applyFont="1" applyFill="1" applyBorder="1" applyAlignment="1">
      <alignment vertical="center" wrapText="1"/>
    </xf>
    <xf numFmtId="165" fontId="3" fillId="0" borderId="8" xfId="3" applyNumberFormat="1" applyFont="1" applyFill="1" applyBorder="1" applyAlignment="1">
      <alignment horizontal="center"/>
    </xf>
    <xf numFmtId="3" fontId="12" fillId="0" borderId="15" xfId="3" applyFont="1" applyFill="1" applyBorder="1" applyAlignment="1">
      <alignment vertical="center" wrapText="1"/>
    </xf>
    <xf numFmtId="165" fontId="3" fillId="0" borderId="12" xfId="3" applyNumberFormat="1" applyFont="1" applyFill="1" applyBorder="1" applyAlignment="1">
      <alignment horizontal="center"/>
    </xf>
    <xf numFmtId="3" fontId="3" fillId="0" borderId="15" xfId="3" applyFont="1" applyFill="1" applyBorder="1" applyAlignment="1">
      <alignment vertical="center" wrapText="1"/>
    </xf>
    <xf numFmtId="0" fontId="2" fillId="2" borderId="44" xfId="0" applyFont="1" applyFill="1" applyBorder="1"/>
    <xf numFmtId="0" fontId="2" fillId="2" borderId="2" xfId="0" applyFont="1" applyFill="1" applyBorder="1"/>
    <xf numFmtId="0" fontId="2" fillId="2" borderId="47" xfId="0" applyFont="1" applyFill="1" applyBorder="1"/>
    <xf numFmtId="0" fontId="2" fillId="2" borderId="48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49" xfId="0" applyFont="1" applyFill="1" applyBorder="1"/>
    <xf numFmtId="165" fontId="2" fillId="2" borderId="12" xfId="3" applyNumberFormat="1" applyFont="1" applyFill="1" applyBorder="1" applyAlignment="1">
      <alignment horizontal="center"/>
    </xf>
    <xf numFmtId="3" fontId="3" fillId="0" borderId="30" xfId="3" applyFont="1" applyFill="1" applyBorder="1" applyAlignment="1">
      <alignment vertical="center" wrapText="1"/>
    </xf>
    <xf numFmtId="165" fontId="3" fillId="0" borderId="17" xfId="3" applyNumberFormat="1" applyFont="1" applyFill="1" applyBorder="1" applyAlignment="1">
      <alignment horizontal="center"/>
    </xf>
    <xf numFmtId="0" fontId="2" fillId="2" borderId="2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50" xfId="0" applyFont="1" applyFill="1" applyBorder="1"/>
    <xf numFmtId="165" fontId="3" fillId="0" borderId="32" xfId="0" applyNumberFormat="1" applyFont="1" applyFill="1" applyBorder="1" applyAlignment="1">
      <alignment horizontal="center"/>
    </xf>
    <xf numFmtId="0" fontId="2" fillId="2" borderId="51" xfId="0" applyFont="1" applyFill="1" applyBorder="1"/>
    <xf numFmtId="0" fontId="2" fillId="2" borderId="52" xfId="0" applyFont="1" applyFill="1" applyBorder="1"/>
    <xf numFmtId="0" fontId="2" fillId="2" borderId="53" xfId="0" applyFont="1" applyFill="1" applyBorder="1"/>
    <xf numFmtId="0" fontId="2" fillId="2" borderId="54" xfId="0" applyFont="1" applyFill="1" applyBorder="1"/>
    <xf numFmtId="1" fontId="3" fillId="0" borderId="11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centerContinuous"/>
    </xf>
    <xf numFmtId="1" fontId="3" fillId="0" borderId="33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Continuous" wrapText="1"/>
    </xf>
    <xf numFmtId="0" fontId="5" fillId="0" borderId="36" xfId="0" applyFont="1" applyFill="1" applyBorder="1" applyAlignment="1">
      <alignment horizontal="centerContinuous"/>
    </xf>
    <xf numFmtId="9" fontId="3" fillId="0" borderId="0" xfId="0" applyNumberFormat="1" applyFont="1" applyFill="1" applyBorder="1" applyAlignment="1">
      <alignment horizontal="center"/>
    </xf>
    <xf numFmtId="9" fontId="3" fillId="0" borderId="0" xfId="4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5" fillId="0" borderId="14" xfId="0" applyFont="1" applyFill="1" applyBorder="1" applyAlignment="1">
      <alignment horizontal="center"/>
    </xf>
    <xf numFmtId="0" fontId="1" fillId="0" borderId="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46" xfId="0" applyFont="1" applyBorder="1"/>
    <xf numFmtId="0" fontId="0" fillId="0" borderId="0" xfId="0" applyBorder="1"/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10" xfId="0" applyNumberFormat="1" applyFont="1" applyFill="1" applyBorder="1"/>
    <xf numFmtId="2" fontId="3" fillId="0" borderId="38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9" fontId="3" fillId="0" borderId="0" xfId="4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18" xfId="0" applyNumberFormat="1" applyFont="1" applyFill="1" applyBorder="1"/>
    <xf numFmtId="1" fontId="3" fillId="0" borderId="12" xfId="0" applyNumberFormat="1" applyFont="1" applyFill="1" applyBorder="1" applyAlignment="1">
      <alignment horizontal="centerContinuous"/>
    </xf>
    <xf numFmtId="0" fontId="3" fillId="0" borderId="12" xfId="0" applyFont="1" applyFill="1" applyBorder="1"/>
    <xf numFmtId="1" fontId="5" fillId="0" borderId="13" xfId="0" applyNumberFormat="1" applyFont="1" applyFill="1" applyBorder="1" applyAlignment="1">
      <alignment horizontal="centerContinuous" wrapText="1"/>
    </xf>
    <xf numFmtId="1" fontId="3" fillId="0" borderId="12" xfId="0" applyNumberFormat="1" applyFont="1" applyFill="1" applyBorder="1"/>
    <xf numFmtId="2" fontId="3" fillId="0" borderId="12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0" fontId="3" fillId="0" borderId="13" xfId="0" applyFont="1" applyFill="1" applyBorder="1"/>
    <xf numFmtId="1" fontId="3" fillId="0" borderId="30" xfId="0" applyNumberFormat="1" applyFont="1" applyFill="1" applyBorder="1"/>
    <xf numFmtId="1" fontId="3" fillId="0" borderId="8" xfId="0" applyNumberFormat="1" applyFont="1" applyFill="1" applyBorder="1"/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center"/>
    </xf>
    <xf numFmtId="3" fontId="3" fillId="0" borderId="17" xfId="2" applyFont="1" applyFill="1" applyBorder="1" applyAlignment="1">
      <alignment horizontal="center"/>
    </xf>
    <xf numFmtId="2" fontId="3" fillId="0" borderId="17" xfId="2" applyNumberFormat="1" applyFont="1" applyFill="1" applyBorder="1" applyAlignment="1">
      <alignment horizontal="center"/>
    </xf>
    <xf numFmtId="4" fontId="3" fillId="0" borderId="17" xfId="2" applyNumberFormat="1" applyFont="1" applyFill="1" applyBorder="1" applyAlignment="1">
      <alignment horizontal="center"/>
    </xf>
    <xf numFmtId="3" fontId="13" fillId="0" borderId="17" xfId="2" applyFont="1" applyFill="1" applyBorder="1" applyAlignment="1">
      <alignment vertical="center" wrapText="1"/>
    </xf>
    <xf numFmtId="3" fontId="3" fillId="0" borderId="30" xfId="2" applyFont="1" applyFill="1" applyBorder="1" applyAlignment="1">
      <alignment horizontal="center"/>
    </xf>
    <xf numFmtId="3" fontId="3" fillId="0" borderId="12" xfId="2" applyFont="1" applyFill="1" applyBorder="1" applyAlignment="1">
      <alignment horizontal="center"/>
    </xf>
    <xf numFmtId="2" fontId="3" fillId="0" borderId="12" xfId="2" applyNumberFormat="1" applyFont="1" applyFill="1" applyBorder="1" applyAlignment="1">
      <alignment horizontal="center"/>
    </xf>
    <xf numFmtId="4" fontId="3" fillId="0" borderId="12" xfId="2" applyNumberFormat="1" applyFont="1" applyFill="1" applyBorder="1" applyAlignment="1">
      <alignment horizontal="center"/>
    </xf>
    <xf numFmtId="3" fontId="13" fillId="0" borderId="12" xfId="2" applyFont="1" applyFill="1" applyBorder="1" applyAlignment="1">
      <alignment vertical="center" wrapText="1"/>
    </xf>
    <xf numFmtId="3" fontId="3" fillId="0" borderId="15" xfId="2" applyFont="1" applyFill="1" applyBorder="1" applyAlignment="1">
      <alignment horizontal="center"/>
    </xf>
    <xf numFmtId="3" fontId="12" fillId="0" borderId="12" xfId="2" applyFont="1" applyFill="1" applyBorder="1" applyAlignment="1">
      <alignment vertical="center" wrapText="1"/>
    </xf>
    <xf numFmtId="3" fontId="3" fillId="0" borderId="8" xfId="2" applyFont="1" applyFill="1" applyBorder="1" applyAlignment="1">
      <alignment horizontal="center"/>
    </xf>
    <xf numFmtId="2" fontId="3" fillId="0" borderId="8" xfId="2" applyNumberFormat="1" applyFont="1" applyFill="1" applyBorder="1" applyAlignment="1">
      <alignment horizontal="center"/>
    </xf>
    <xf numFmtId="4" fontId="3" fillId="0" borderId="8" xfId="2" applyNumberFormat="1" applyFont="1" applyFill="1" applyBorder="1" applyAlignment="1">
      <alignment horizontal="center"/>
    </xf>
    <xf numFmtId="3" fontId="12" fillId="0" borderId="8" xfId="2" applyFont="1" applyFill="1" applyBorder="1" applyAlignment="1">
      <alignment vertical="center" wrapText="1"/>
    </xf>
    <xf numFmtId="3" fontId="3" fillId="0" borderId="27" xfId="2" applyFont="1" applyFill="1" applyBorder="1" applyAlignment="1">
      <alignment horizontal="center"/>
    </xf>
    <xf numFmtId="0" fontId="5" fillId="0" borderId="6" xfId="0" applyNumberFormat="1" applyFont="1" applyFill="1" applyBorder="1"/>
    <xf numFmtId="0" fontId="4" fillId="0" borderId="4" xfId="0" applyFont="1" applyBorder="1"/>
    <xf numFmtId="2" fontId="4" fillId="0" borderId="4" xfId="0" applyNumberFormat="1" applyFont="1" applyBorder="1"/>
    <xf numFmtId="1" fontId="4" fillId="0" borderId="4" xfId="0" applyNumberFormat="1" applyFont="1" applyBorder="1"/>
    <xf numFmtId="1" fontId="14" fillId="0" borderId="4" xfId="0" applyNumberFormat="1" applyFont="1" applyBorder="1"/>
    <xf numFmtId="1" fontId="4" fillId="0" borderId="26" xfId="0" applyNumberFormat="1" applyFont="1" applyBorder="1"/>
    <xf numFmtId="0" fontId="0" fillId="0" borderId="46" xfId="0" applyBorder="1"/>
    <xf numFmtId="0" fontId="0" fillId="0" borderId="22" xfId="0" applyBorder="1"/>
    <xf numFmtId="0" fontId="0" fillId="0" borderId="21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166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9" fontId="3" fillId="0" borderId="12" xfId="4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9" fontId="3" fillId="0" borderId="8" xfId="4" applyFont="1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20" fontId="3" fillId="0" borderId="17" xfId="2" applyNumberFormat="1" applyFont="1" applyFill="1" applyBorder="1" applyAlignment="1">
      <alignment horizontal="center"/>
    </xf>
    <xf numFmtId="45" fontId="3" fillId="0" borderId="17" xfId="2" applyNumberFormat="1" applyFont="1" applyFill="1" applyBorder="1" applyAlignment="1">
      <alignment horizontal="center"/>
    </xf>
    <xf numFmtId="1" fontId="3" fillId="0" borderId="17" xfId="2" applyNumberFormat="1" applyFont="1" applyFill="1" applyBorder="1" applyAlignment="1">
      <alignment horizontal="center"/>
    </xf>
    <xf numFmtId="9" fontId="3" fillId="0" borderId="17" xfId="4" applyFont="1" applyFill="1" applyBorder="1" applyAlignment="1">
      <alignment horizontal="center"/>
    </xf>
    <xf numFmtId="9" fontId="3" fillId="0" borderId="17" xfId="2" applyNumberFormat="1" applyFont="1" applyFill="1" applyBorder="1" applyAlignment="1">
      <alignment horizontal="center"/>
    </xf>
    <xf numFmtId="49" fontId="3" fillId="0" borderId="17" xfId="2" applyNumberFormat="1" applyFont="1" applyFill="1" applyBorder="1" applyAlignment="1">
      <alignment horizontal="center"/>
    </xf>
    <xf numFmtId="9" fontId="3" fillId="0" borderId="30" xfId="2" applyNumberFormat="1" applyFont="1" applyFill="1" applyBorder="1" applyAlignment="1">
      <alignment horizontal="center"/>
    </xf>
    <xf numFmtId="166" fontId="3" fillId="0" borderId="12" xfId="2" applyNumberFormat="1" applyFont="1" applyFill="1" applyBorder="1" applyAlignment="1">
      <alignment horizontal="center"/>
    </xf>
    <xf numFmtId="1" fontId="3" fillId="0" borderId="12" xfId="2" applyNumberFormat="1" applyFont="1" applyFill="1" applyBorder="1" applyAlignment="1">
      <alignment horizontal="center"/>
    </xf>
    <xf numFmtId="9" fontId="3" fillId="0" borderId="12" xfId="2" applyNumberFormat="1" applyFont="1" applyFill="1" applyBorder="1" applyAlignment="1">
      <alignment horizontal="center"/>
    </xf>
    <xf numFmtId="49" fontId="3" fillId="0" borderId="12" xfId="2" applyNumberFormat="1" applyFont="1" applyFill="1" applyBorder="1" applyAlignment="1">
      <alignment horizontal="center"/>
    </xf>
    <xf numFmtId="9" fontId="3" fillId="0" borderId="15" xfId="2" applyNumberFormat="1" applyFont="1" applyFill="1" applyBorder="1" applyAlignment="1">
      <alignment horizontal="center"/>
    </xf>
    <xf numFmtId="166" fontId="3" fillId="0" borderId="8" xfId="2" applyNumberFormat="1" applyFont="1" applyFill="1" applyBorder="1" applyAlignment="1">
      <alignment horizontal="center"/>
    </xf>
    <xf numFmtId="1" fontId="3" fillId="0" borderId="8" xfId="2" applyNumberFormat="1" applyFont="1" applyFill="1" applyBorder="1" applyAlignment="1">
      <alignment horizontal="center"/>
    </xf>
    <xf numFmtId="9" fontId="3" fillId="0" borderId="8" xfId="2" applyNumberFormat="1" applyFont="1" applyFill="1" applyBorder="1" applyAlignment="1">
      <alignment horizontal="center"/>
    </xf>
    <xf numFmtId="49" fontId="3" fillId="0" borderId="8" xfId="2" applyNumberFormat="1" applyFont="1" applyFill="1" applyBorder="1" applyAlignment="1">
      <alignment horizontal="center"/>
    </xf>
    <xf numFmtId="9" fontId="3" fillId="0" borderId="27" xfId="2" applyNumberFormat="1" applyFont="1" applyFill="1" applyBorder="1" applyAlignment="1">
      <alignment horizontal="center"/>
    </xf>
    <xf numFmtId="9" fontId="4" fillId="0" borderId="4" xfId="0" applyNumberFormat="1" applyFont="1" applyBorder="1"/>
    <xf numFmtId="0" fontId="2" fillId="0" borderId="4" xfId="0" applyFont="1" applyBorder="1"/>
    <xf numFmtId="0" fontId="2" fillId="0" borderId="26" xfId="0" applyFont="1" applyBorder="1"/>
    <xf numFmtId="1" fontId="5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0" fontId="0" fillId="0" borderId="33" xfId="0" applyBorder="1"/>
    <xf numFmtId="1" fontId="3" fillId="0" borderId="1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2" fillId="0" borderId="13" xfId="0" applyFont="1" applyBorder="1"/>
    <xf numFmtId="1" fontId="3" fillId="0" borderId="37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34" xfId="0" applyFont="1" applyBorder="1"/>
    <xf numFmtId="0" fontId="3" fillId="0" borderId="0" xfId="0" applyNumberFormat="1" applyFont="1" applyFill="1" applyBorder="1" applyAlignment="1"/>
    <xf numFmtId="0" fontId="2" fillId="0" borderId="0" xfId="0" applyFont="1" applyFill="1" applyAlignment="1"/>
    <xf numFmtId="1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" fontId="5" fillId="0" borderId="20" xfId="0" quotePrefix="1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" fontId="5" fillId="0" borderId="38" xfId="0" applyNumberFormat="1" applyFont="1" applyFill="1" applyBorder="1" applyAlignment="1">
      <alignment horizontal="center"/>
    </xf>
    <xf numFmtId="9" fontId="5" fillId="0" borderId="38" xfId="4" applyNumberFormat="1" applyFont="1" applyFill="1" applyBorder="1" applyAlignment="1">
      <alignment horizontal="center"/>
    </xf>
    <xf numFmtId="9" fontId="5" fillId="0" borderId="7" xfId="4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6" fontId="5" fillId="0" borderId="42" xfId="4" applyNumberFormat="1" applyFont="1" applyFill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9" fontId="5" fillId="0" borderId="43" xfId="4" applyFont="1" applyFill="1" applyBorder="1" applyAlignment="1">
      <alignment horizontal="center"/>
    </xf>
    <xf numFmtId="9" fontId="5" fillId="0" borderId="38" xfId="4" applyFont="1" applyFill="1" applyBorder="1" applyAlignment="1">
      <alignment horizontal="center"/>
    </xf>
    <xf numFmtId="9" fontId="5" fillId="0" borderId="9" xfId="4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</cellXfs>
  <cellStyles count="5">
    <cellStyle name="Euro" xfId="1"/>
    <cellStyle name="Prozent 2" xfId="4"/>
    <cellStyle name="Standard" xfId="0" builtinId="0"/>
    <cellStyle name="Standard_Betr.angebote Ganztagesschulen" xfId="2"/>
    <cellStyle name="Standard_Hor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2"/>
  <sheetViews>
    <sheetView tabSelected="1" view="pageLayout" zoomScale="80" zoomScaleNormal="115" zoomScalePageLayoutView="80" workbookViewId="0">
      <selection activeCell="D16" sqref="D16"/>
    </sheetView>
  </sheetViews>
  <sheetFormatPr baseColWidth="10" defaultColWidth="11.44140625" defaultRowHeight="13.2"/>
  <cols>
    <col min="1" max="1" width="18.44140625" style="1" customWidth="1"/>
    <col min="2" max="3" width="8.6640625" style="1" customWidth="1"/>
    <col min="4" max="4" width="8.88671875" style="1" customWidth="1"/>
    <col min="5" max="5" width="8.6640625" style="1" customWidth="1"/>
    <col min="6" max="6" width="13.44140625" style="1" customWidth="1"/>
    <col min="7" max="7" width="14.33203125" style="1" customWidth="1"/>
    <col min="8" max="8" width="14" style="1" customWidth="1"/>
    <col min="9" max="9" width="13.33203125" style="1" customWidth="1"/>
    <col min="10" max="10" width="11.6640625" style="1" customWidth="1"/>
    <col min="11" max="11" width="13" style="1" customWidth="1"/>
    <col min="12" max="12" width="14.33203125" style="1" customWidth="1"/>
    <col min="13" max="13" width="13.44140625" style="1" customWidth="1"/>
    <col min="14" max="16384" width="11.44140625" style="1"/>
  </cols>
  <sheetData>
    <row r="1" spans="1:13">
      <c r="A1" s="310" t="s">
        <v>109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>
      <c r="A2" s="315" t="s">
        <v>108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>
      <c r="A3" s="129"/>
    </row>
    <row r="4" spans="1:13" ht="13.8" thickBot="1">
      <c r="A4" s="129"/>
    </row>
    <row r="5" spans="1:13">
      <c r="A5" s="46"/>
      <c r="B5" s="128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6"/>
    </row>
    <row r="6" spans="1:13">
      <c r="A6" s="347" t="s">
        <v>107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27"/>
    </row>
    <row r="7" spans="1:13">
      <c r="A7" s="3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68"/>
    </row>
    <row r="8" spans="1:13" ht="12.75" customHeight="1">
      <c r="A8" s="104"/>
      <c r="B8" s="78" t="s">
        <v>59</v>
      </c>
      <c r="C8" s="80"/>
      <c r="D8" s="80"/>
      <c r="E8" s="79"/>
      <c r="F8" s="78" t="s">
        <v>58</v>
      </c>
      <c r="G8" s="77"/>
      <c r="H8" s="77"/>
      <c r="I8" s="77"/>
      <c r="J8" s="77"/>
      <c r="K8" s="77"/>
      <c r="L8" s="77"/>
      <c r="M8" s="76"/>
    </row>
    <row r="9" spans="1:13" ht="12.75" customHeight="1">
      <c r="A9" s="104"/>
      <c r="B9" s="56" t="s">
        <v>57</v>
      </c>
      <c r="C9" s="56" t="s">
        <v>56</v>
      </c>
      <c r="D9" s="56" t="s">
        <v>55</v>
      </c>
      <c r="E9" s="57" t="s">
        <v>54</v>
      </c>
      <c r="F9" s="120" t="s">
        <v>53</v>
      </c>
      <c r="G9" s="110"/>
      <c r="H9" s="338" t="s">
        <v>52</v>
      </c>
      <c r="I9" s="308"/>
      <c r="J9" s="77" t="s">
        <v>51</v>
      </c>
      <c r="K9" s="110"/>
      <c r="L9" s="77" t="s">
        <v>50</v>
      </c>
      <c r="M9" s="76"/>
    </row>
    <row r="10" spans="1:13">
      <c r="A10" s="104"/>
      <c r="B10" s="52" t="s">
        <v>45</v>
      </c>
      <c r="C10" s="52" t="s">
        <v>45</v>
      </c>
      <c r="D10" s="52" t="s">
        <v>45</v>
      </c>
      <c r="E10" s="53" t="s">
        <v>45</v>
      </c>
      <c r="F10" s="119" t="s">
        <v>47</v>
      </c>
      <c r="G10" s="119" t="s">
        <v>46</v>
      </c>
      <c r="H10" s="119" t="s">
        <v>47</v>
      </c>
      <c r="I10" s="119" t="s">
        <v>46</v>
      </c>
      <c r="J10" s="119" t="s">
        <v>47</v>
      </c>
      <c r="K10" s="119" t="s">
        <v>46</v>
      </c>
      <c r="L10" s="119" t="s">
        <v>47</v>
      </c>
      <c r="M10" s="125" t="s">
        <v>46</v>
      </c>
    </row>
    <row r="11" spans="1:13">
      <c r="A11" s="24" t="s">
        <v>11</v>
      </c>
      <c r="B11" s="57">
        <v>90</v>
      </c>
      <c r="C11" s="56">
        <v>45</v>
      </c>
      <c r="D11" s="56"/>
      <c r="E11" s="57"/>
      <c r="F11" s="60"/>
      <c r="G11" s="60"/>
      <c r="H11" s="60"/>
      <c r="I11" s="56"/>
      <c r="J11" s="56"/>
      <c r="K11" s="56"/>
      <c r="L11" s="56"/>
      <c r="M11" s="58"/>
    </row>
    <row r="12" spans="1:13">
      <c r="A12" s="20" t="s">
        <v>10</v>
      </c>
      <c r="B12" s="57"/>
      <c r="C12" s="56"/>
      <c r="D12" s="56"/>
      <c r="E12" s="56"/>
      <c r="F12" s="56">
        <v>67</v>
      </c>
      <c r="G12" s="56">
        <v>89</v>
      </c>
      <c r="H12" s="56">
        <v>40</v>
      </c>
      <c r="I12" s="56">
        <v>54</v>
      </c>
      <c r="J12" s="56">
        <v>32</v>
      </c>
      <c r="K12" s="56">
        <v>40</v>
      </c>
      <c r="L12" s="56">
        <v>32</v>
      </c>
      <c r="M12" s="58">
        <v>40</v>
      </c>
    </row>
    <row r="13" spans="1:13">
      <c r="A13" s="20" t="s">
        <v>9</v>
      </c>
      <c r="B13" s="57"/>
      <c r="C13" s="56"/>
      <c r="D13" s="56"/>
      <c r="E13" s="56"/>
      <c r="F13" s="60">
        <v>66</v>
      </c>
      <c r="G13" s="60">
        <v>138</v>
      </c>
      <c r="H13" s="60">
        <v>50</v>
      </c>
      <c r="I13" s="60">
        <v>104</v>
      </c>
      <c r="J13" s="60">
        <v>33</v>
      </c>
      <c r="K13" s="60">
        <v>69</v>
      </c>
      <c r="L13" s="60">
        <v>25</v>
      </c>
      <c r="M13" s="59">
        <v>52</v>
      </c>
    </row>
    <row r="14" spans="1:13">
      <c r="A14" s="20" t="s">
        <v>8</v>
      </c>
      <c r="B14" s="57">
        <v>0</v>
      </c>
      <c r="C14" s="56">
        <v>0</v>
      </c>
      <c r="D14" s="56">
        <v>0</v>
      </c>
      <c r="E14" s="56">
        <v>0</v>
      </c>
      <c r="F14" s="56"/>
      <c r="G14" s="56"/>
      <c r="H14" s="56"/>
      <c r="I14" s="56"/>
      <c r="J14" s="56"/>
      <c r="K14" s="56"/>
      <c r="L14" s="56"/>
      <c r="M14" s="58"/>
    </row>
    <row r="15" spans="1:13">
      <c r="A15" s="20" t="s">
        <v>7</v>
      </c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8"/>
    </row>
    <row r="16" spans="1:13">
      <c r="A16" s="20" t="s">
        <v>75</v>
      </c>
      <c r="B16" s="57">
        <v>95</v>
      </c>
      <c r="C16" s="56">
        <v>72</v>
      </c>
      <c r="D16" s="56">
        <v>48</v>
      </c>
      <c r="E16" s="56">
        <v>16</v>
      </c>
      <c r="F16" s="56"/>
      <c r="G16" s="56"/>
      <c r="H16" s="56"/>
      <c r="I16" s="56"/>
      <c r="J16" s="56"/>
      <c r="K16" s="56"/>
      <c r="L16" s="56"/>
      <c r="M16" s="58"/>
    </row>
    <row r="17" spans="1:13">
      <c r="A17" s="20" t="s">
        <v>5</v>
      </c>
      <c r="B17" s="57"/>
      <c r="C17" s="56"/>
      <c r="D17" s="56"/>
      <c r="E17" s="56"/>
      <c r="F17" s="56">
        <v>58</v>
      </c>
      <c r="G17" s="56">
        <v>117</v>
      </c>
      <c r="H17" s="56">
        <v>53</v>
      </c>
      <c r="I17" s="56">
        <v>105</v>
      </c>
      <c r="J17" s="56">
        <v>44</v>
      </c>
      <c r="K17" s="56">
        <v>88</v>
      </c>
      <c r="L17" s="56">
        <v>42</v>
      </c>
      <c r="M17" s="58">
        <v>85</v>
      </c>
    </row>
    <row r="18" spans="1:13">
      <c r="A18" s="20" t="s">
        <v>106</v>
      </c>
      <c r="B18" s="57">
        <v>100</v>
      </c>
      <c r="C18" s="56">
        <v>75</v>
      </c>
      <c r="D18" s="56">
        <v>36</v>
      </c>
      <c r="E18" s="56">
        <v>33</v>
      </c>
      <c r="F18" s="56">
        <v>92</v>
      </c>
      <c r="G18" s="56">
        <v>100</v>
      </c>
      <c r="H18" s="56">
        <v>69</v>
      </c>
      <c r="I18" s="56">
        <v>75</v>
      </c>
      <c r="J18" s="56">
        <v>33</v>
      </c>
      <c r="K18" s="56">
        <v>36</v>
      </c>
      <c r="L18" s="56">
        <v>30</v>
      </c>
      <c r="M18" s="58">
        <v>33</v>
      </c>
    </row>
    <row r="19" spans="1:13">
      <c r="A19" s="15" t="s">
        <v>3</v>
      </c>
      <c r="B19" s="52"/>
      <c r="C19" s="52"/>
      <c r="D19" s="52"/>
      <c r="E19" s="52"/>
      <c r="F19" s="52">
        <v>37.979999999999997</v>
      </c>
      <c r="G19" s="52">
        <v>195.08</v>
      </c>
      <c r="H19" s="52">
        <v>37.520000000000003</v>
      </c>
      <c r="I19" s="52">
        <v>143.06</v>
      </c>
      <c r="J19" s="52">
        <v>0</v>
      </c>
      <c r="K19" s="52">
        <v>91.04</v>
      </c>
      <c r="L19" s="52">
        <v>0</v>
      </c>
      <c r="M19" s="54">
        <v>0</v>
      </c>
    </row>
    <row r="20" spans="1:13" ht="13.8" thickBot="1">
      <c r="A20" s="124" t="s">
        <v>74</v>
      </c>
      <c r="B20" s="49">
        <f>SUM(B11:B19)/3</f>
        <v>95</v>
      </c>
      <c r="C20" s="49">
        <f>SUM(C11:C19)/3</f>
        <v>64</v>
      </c>
      <c r="D20" s="49">
        <f>SUM(D11:D19)/2</f>
        <v>42</v>
      </c>
      <c r="E20" s="49">
        <f>SUM(E11:E19)/2</f>
        <v>24.5</v>
      </c>
      <c r="F20" s="49">
        <f>SUM(F11:F19)/5</f>
        <v>64.195999999999998</v>
      </c>
      <c r="G20" s="49">
        <f>SUM(G11:G19)/5</f>
        <v>127.816</v>
      </c>
      <c r="H20" s="49">
        <f>SUM(H11:H19)/5</f>
        <v>49.904000000000003</v>
      </c>
      <c r="I20" s="49">
        <f>SUM(I11:I19)/5</f>
        <v>96.212000000000003</v>
      </c>
      <c r="J20" s="49">
        <f>SUM(J11:J19)/4</f>
        <v>35.5</v>
      </c>
      <c r="K20" s="49">
        <f>SUM(K11:K19)/5</f>
        <v>64.808000000000007</v>
      </c>
      <c r="L20" s="49">
        <f>SUM(L11:L19)/4</f>
        <v>32.25</v>
      </c>
      <c r="M20" s="49">
        <f>SUM(M11:M19)/4</f>
        <v>52.5</v>
      </c>
    </row>
    <row r="22" spans="1:13">
      <c r="A22" s="342" t="s">
        <v>105</v>
      </c>
      <c r="B22" s="343"/>
      <c r="D22" s="335"/>
      <c r="E22" s="335"/>
      <c r="F22" s="335"/>
      <c r="G22" s="335"/>
    </row>
    <row r="23" spans="1:13">
      <c r="A23" s="1" t="s">
        <v>73</v>
      </c>
    </row>
    <row r="26" spans="1:13" ht="13.8" thickBot="1"/>
    <row r="27" spans="1:13">
      <c r="A27" s="89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7"/>
    </row>
    <row r="28" spans="1:13">
      <c r="A28" s="347" t="s">
        <v>104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27"/>
    </row>
    <row r="29" spans="1:13">
      <c r="A29" s="123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1"/>
    </row>
    <row r="30" spans="1:13" ht="12.75" customHeight="1">
      <c r="A30" s="81"/>
      <c r="B30" s="80" t="s">
        <v>59</v>
      </c>
      <c r="C30" s="80"/>
      <c r="D30" s="80"/>
      <c r="E30" s="79"/>
      <c r="F30" s="78" t="s">
        <v>58</v>
      </c>
      <c r="G30" s="77"/>
      <c r="H30" s="77"/>
      <c r="I30" s="77"/>
      <c r="J30" s="77"/>
      <c r="K30" s="77"/>
      <c r="L30" s="77"/>
      <c r="M30" s="76"/>
    </row>
    <row r="31" spans="1:13" ht="12.75" customHeight="1">
      <c r="A31" s="69"/>
      <c r="B31" s="65" t="s">
        <v>57</v>
      </c>
      <c r="C31" s="65" t="s">
        <v>56</v>
      </c>
      <c r="D31" s="65" t="s">
        <v>55</v>
      </c>
      <c r="E31" s="73" t="s">
        <v>54</v>
      </c>
      <c r="F31" s="120" t="s">
        <v>53</v>
      </c>
      <c r="G31" s="110"/>
      <c r="H31" s="338" t="s">
        <v>52</v>
      </c>
      <c r="I31" s="339"/>
      <c r="J31" s="77" t="s">
        <v>51</v>
      </c>
      <c r="K31" s="110"/>
      <c r="L31" s="77" t="s">
        <v>50</v>
      </c>
      <c r="M31" s="76"/>
    </row>
    <row r="32" spans="1:13">
      <c r="A32" s="69"/>
      <c r="B32" s="52" t="s">
        <v>45</v>
      </c>
      <c r="C32" s="52" t="s">
        <v>45</v>
      </c>
      <c r="D32" s="52" t="s">
        <v>45</v>
      </c>
      <c r="E32" s="53" t="s">
        <v>45</v>
      </c>
      <c r="F32" s="52" t="s">
        <v>47</v>
      </c>
      <c r="G32" s="53" t="s">
        <v>46</v>
      </c>
      <c r="H32" s="119" t="s">
        <v>47</v>
      </c>
      <c r="I32" s="53" t="s">
        <v>46</v>
      </c>
      <c r="J32" s="119" t="s">
        <v>47</v>
      </c>
      <c r="K32" s="53" t="s">
        <v>46</v>
      </c>
      <c r="L32" s="119" t="s">
        <v>47</v>
      </c>
      <c r="M32" s="68" t="s">
        <v>46</v>
      </c>
    </row>
    <row r="33" spans="1:13">
      <c r="A33" s="24" t="s">
        <v>11</v>
      </c>
      <c r="B33" s="56"/>
      <c r="C33" s="56"/>
      <c r="D33" s="56"/>
      <c r="E33" s="65"/>
      <c r="F33" s="56"/>
      <c r="G33" s="56"/>
      <c r="H33" s="56"/>
      <c r="I33" s="65"/>
      <c r="J33" s="65"/>
      <c r="K33" s="65"/>
      <c r="L33" s="65"/>
      <c r="M33" s="64"/>
    </row>
    <row r="34" spans="1:13">
      <c r="A34" s="20" t="s">
        <v>44</v>
      </c>
      <c r="B34" s="56"/>
      <c r="C34" s="56"/>
      <c r="D34" s="56"/>
      <c r="E34" s="56"/>
      <c r="F34" s="56" t="s">
        <v>103</v>
      </c>
      <c r="G34" s="56" t="s">
        <v>102</v>
      </c>
      <c r="H34" s="56" t="s">
        <v>99</v>
      </c>
      <c r="I34" s="56" t="s">
        <v>101</v>
      </c>
      <c r="J34" s="56" t="s">
        <v>100</v>
      </c>
      <c r="K34" s="56" t="s">
        <v>99</v>
      </c>
      <c r="L34" s="56" t="s">
        <v>100</v>
      </c>
      <c r="M34" s="56" t="s">
        <v>99</v>
      </c>
    </row>
    <row r="35" spans="1:13">
      <c r="A35" s="20" t="s">
        <v>38</v>
      </c>
      <c r="B35" s="56"/>
      <c r="C35" s="56"/>
      <c r="D35" s="56"/>
      <c r="E35" s="56"/>
      <c r="F35" s="60">
        <v>81</v>
      </c>
      <c r="G35" s="60">
        <v>173</v>
      </c>
      <c r="H35" s="60">
        <v>61</v>
      </c>
      <c r="I35" s="60">
        <v>130</v>
      </c>
      <c r="J35" s="60">
        <v>41</v>
      </c>
      <c r="K35" s="60">
        <v>87</v>
      </c>
      <c r="L35" s="60">
        <v>30</v>
      </c>
      <c r="M35" s="59">
        <v>65</v>
      </c>
    </row>
    <row r="36" spans="1:13">
      <c r="A36" s="20" t="s">
        <v>8</v>
      </c>
      <c r="B36" s="56">
        <v>0</v>
      </c>
      <c r="C36" s="56">
        <v>0</v>
      </c>
      <c r="D36" s="56">
        <v>0</v>
      </c>
      <c r="E36" s="56">
        <v>0</v>
      </c>
      <c r="F36" s="56"/>
      <c r="G36" s="56"/>
      <c r="H36" s="56"/>
      <c r="I36" s="56"/>
      <c r="J36" s="56"/>
      <c r="K36" s="56"/>
      <c r="L36" s="56"/>
      <c r="M36" s="58"/>
    </row>
    <row r="37" spans="1:13">
      <c r="A37" s="20" t="s">
        <v>7</v>
      </c>
      <c r="B37" s="56">
        <v>80</v>
      </c>
      <c r="C37" s="56">
        <v>0</v>
      </c>
      <c r="D37" s="56">
        <v>0</v>
      </c>
      <c r="E37" s="56">
        <v>0</v>
      </c>
      <c r="F37" s="56"/>
      <c r="G37" s="56"/>
      <c r="H37" s="56"/>
      <c r="I37" s="56"/>
      <c r="J37" s="56"/>
      <c r="K37" s="56"/>
      <c r="L37" s="56"/>
      <c r="M37" s="58"/>
    </row>
    <row r="38" spans="1:13">
      <c r="A38" s="20" t="s">
        <v>98</v>
      </c>
      <c r="B38" s="56">
        <v>119</v>
      </c>
      <c r="C38" s="56">
        <v>90</v>
      </c>
      <c r="D38" s="56">
        <v>60</v>
      </c>
      <c r="E38" s="56">
        <v>20</v>
      </c>
      <c r="F38" s="56"/>
      <c r="G38" s="56"/>
      <c r="H38" s="56"/>
      <c r="I38" s="56"/>
      <c r="J38" s="56"/>
      <c r="K38" s="56"/>
      <c r="L38" s="56"/>
      <c r="M38" s="58"/>
    </row>
    <row r="39" spans="1:13">
      <c r="A39" s="20" t="s">
        <v>97</v>
      </c>
      <c r="B39" s="56"/>
      <c r="C39" s="56"/>
      <c r="D39" s="56"/>
      <c r="E39" s="56"/>
      <c r="F39" s="56">
        <v>68</v>
      </c>
      <c r="G39" s="56">
        <v>136</v>
      </c>
      <c r="H39" s="56">
        <v>61</v>
      </c>
      <c r="I39" s="56">
        <v>123</v>
      </c>
      <c r="J39" s="56">
        <v>51</v>
      </c>
      <c r="K39" s="56">
        <v>102</v>
      </c>
      <c r="L39" s="56">
        <v>49</v>
      </c>
      <c r="M39" s="58">
        <v>99</v>
      </c>
    </row>
    <row r="40" spans="1:13">
      <c r="A40" s="20" t="s">
        <v>96</v>
      </c>
      <c r="B40" s="56">
        <v>100</v>
      </c>
      <c r="C40" s="56">
        <v>75</v>
      </c>
      <c r="D40" s="56">
        <v>36</v>
      </c>
      <c r="E40" s="56">
        <v>33</v>
      </c>
      <c r="F40" s="56">
        <v>92</v>
      </c>
      <c r="G40" s="56">
        <v>100</v>
      </c>
      <c r="H40" s="56">
        <v>69</v>
      </c>
      <c r="I40" s="56">
        <v>75</v>
      </c>
      <c r="J40" s="56">
        <v>33</v>
      </c>
      <c r="K40" s="56">
        <v>36</v>
      </c>
      <c r="L40" s="56">
        <v>30</v>
      </c>
      <c r="M40" s="58">
        <v>33</v>
      </c>
    </row>
    <row r="41" spans="1:13">
      <c r="A41" s="15" t="s">
        <v>3</v>
      </c>
      <c r="B41" s="52"/>
      <c r="C41" s="52"/>
      <c r="D41" s="52"/>
      <c r="E41" s="52"/>
      <c r="F41" s="52">
        <v>37.979999999999997</v>
      </c>
      <c r="G41" s="52">
        <v>195.09</v>
      </c>
      <c r="H41" s="52">
        <v>37.520000000000003</v>
      </c>
      <c r="I41" s="52">
        <v>143.06</v>
      </c>
      <c r="J41" s="52">
        <v>0</v>
      </c>
      <c r="K41" s="52">
        <v>91.04</v>
      </c>
      <c r="L41" s="52">
        <v>0</v>
      </c>
      <c r="M41" s="54">
        <v>0</v>
      </c>
    </row>
    <row r="42" spans="1:13" ht="13.8" thickBot="1">
      <c r="A42" s="50" t="s">
        <v>95</v>
      </c>
      <c r="B42" s="49">
        <f>SUM(B33:B41)/3</f>
        <v>99.666666666666671</v>
      </c>
      <c r="C42" s="49">
        <f>SUM(C33:C41)/2</f>
        <v>82.5</v>
      </c>
      <c r="D42" s="49">
        <f>SUM(D33:D41)/2</f>
        <v>48</v>
      </c>
      <c r="E42" s="49">
        <f>SUM(E33:E41)/2</f>
        <v>26.5</v>
      </c>
      <c r="F42" s="49">
        <f>(SUM(F35:F41)+(83+99)/2)/5</f>
        <v>73.996000000000009</v>
      </c>
      <c r="G42" s="49">
        <f>(SUM(G35:G41)+(110+131)/2)/5</f>
        <v>144.91800000000001</v>
      </c>
      <c r="H42" s="49">
        <f>(SUM(H35:H41)+(49+59)/2)/5</f>
        <v>56.503999999999998</v>
      </c>
      <c r="I42" s="49">
        <f>(SUM(I35:I41)+(66+79)/2)/5</f>
        <v>108.71199999999999</v>
      </c>
      <c r="J42" s="49">
        <f>(SUM(J35:J41)+(39+46)/2)/4</f>
        <v>41.875</v>
      </c>
      <c r="K42" s="49">
        <f>(SUM(K35:K41)+(49+59)/2)/5</f>
        <v>74.00800000000001</v>
      </c>
      <c r="L42" s="49">
        <f>(SUM(L35:L41)+(39+46)/2)/4</f>
        <v>37.875</v>
      </c>
      <c r="M42" s="49">
        <f>(SUM(M35:M41)+(49+59)/2)/4</f>
        <v>62.75</v>
      </c>
    </row>
    <row r="43" spans="1:13">
      <c r="A43" s="11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>
      <c r="A44" s="3" t="s">
        <v>63</v>
      </c>
    </row>
    <row r="45" spans="1:13">
      <c r="A45" s="47" t="s">
        <v>94</v>
      </c>
      <c r="D45" s="1" t="s">
        <v>93</v>
      </c>
      <c r="F45" s="1" t="s">
        <v>92</v>
      </c>
    </row>
    <row r="46" spans="1:13">
      <c r="A46" s="47" t="s">
        <v>91</v>
      </c>
    </row>
    <row r="47" spans="1:13">
      <c r="A47" s="47" t="s">
        <v>90</v>
      </c>
    </row>
    <row r="48" spans="1:13">
      <c r="A48" s="47" t="s">
        <v>89</v>
      </c>
      <c r="B48" s="117"/>
    </row>
    <row r="49" spans="1:18">
      <c r="A49" s="1" t="s">
        <v>88</v>
      </c>
    </row>
    <row r="54" spans="1:18" ht="13.8" thickBot="1"/>
    <row r="55" spans="1:18">
      <c r="A55" s="89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116"/>
      <c r="N55" s="115"/>
      <c r="O55" s="86"/>
      <c r="P55" s="86"/>
      <c r="Q55" s="114"/>
      <c r="R55" s="87"/>
    </row>
    <row r="56" spans="1:18">
      <c r="A56" s="324" t="s">
        <v>87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48"/>
      <c r="N56" s="306" t="s">
        <v>60</v>
      </c>
      <c r="O56" s="307"/>
      <c r="P56" s="307"/>
      <c r="Q56" s="113" t="s">
        <v>86</v>
      </c>
      <c r="R56" s="112"/>
    </row>
    <row r="57" spans="1:18">
      <c r="A57" s="3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53"/>
      <c r="N57" s="108"/>
      <c r="O57" s="83"/>
      <c r="P57" s="83"/>
      <c r="Q57" s="330" t="s">
        <v>85</v>
      </c>
      <c r="R57" s="331"/>
    </row>
    <row r="58" spans="1:18" ht="12.75" customHeight="1">
      <c r="A58" s="104"/>
      <c r="B58" s="78" t="s">
        <v>59</v>
      </c>
      <c r="C58" s="80"/>
      <c r="D58" s="80"/>
      <c r="E58" s="79"/>
      <c r="F58" s="78" t="s">
        <v>58</v>
      </c>
      <c r="G58" s="77"/>
      <c r="H58" s="77"/>
      <c r="I58" s="77"/>
      <c r="J58" s="77"/>
      <c r="K58" s="77"/>
      <c r="L58" s="77"/>
      <c r="M58" s="110"/>
      <c r="N58" s="109"/>
      <c r="O58" s="75"/>
      <c r="P58" s="75"/>
      <c r="Q58" s="108"/>
      <c r="R58" s="82"/>
    </row>
    <row r="59" spans="1:18" ht="12.75" customHeight="1">
      <c r="A59" s="104"/>
      <c r="B59" s="65" t="s">
        <v>57</v>
      </c>
      <c r="C59" s="65" t="s">
        <v>56</v>
      </c>
      <c r="D59" s="65" t="s">
        <v>55</v>
      </c>
      <c r="E59" s="65" t="s">
        <v>54</v>
      </c>
      <c r="F59" s="72" t="s">
        <v>53</v>
      </c>
      <c r="G59" s="107"/>
      <c r="H59" s="322" t="s">
        <v>52</v>
      </c>
      <c r="I59" s="341"/>
      <c r="J59" s="72" t="s">
        <v>51</v>
      </c>
      <c r="K59" s="107"/>
      <c r="L59" s="322" t="s">
        <v>50</v>
      </c>
      <c r="M59" s="323"/>
      <c r="N59" s="308" t="s">
        <v>49</v>
      </c>
      <c r="O59" s="332"/>
      <c r="P59" s="106" t="s">
        <v>48</v>
      </c>
      <c r="Q59" s="65" t="s">
        <v>84</v>
      </c>
      <c r="R59" s="105" t="s">
        <v>83</v>
      </c>
    </row>
    <row r="60" spans="1:18" ht="13.8" thickBot="1">
      <c r="A60" s="104"/>
      <c r="B60" s="56" t="s">
        <v>45</v>
      </c>
      <c r="C60" s="56" t="s">
        <v>45</v>
      </c>
      <c r="D60" s="56" t="s">
        <v>45</v>
      </c>
      <c r="E60" s="56" t="s">
        <v>45</v>
      </c>
      <c r="F60" s="56" t="s">
        <v>47</v>
      </c>
      <c r="G60" s="57" t="s">
        <v>46</v>
      </c>
      <c r="H60" s="56" t="s">
        <v>47</v>
      </c>
      <c r="I60" s="57" t="s">
        <v>46</v>
      </c>
      <c r="J60" s="56" t="s">
        <v>47</v>
      </c>
      <c r="K60" s="57" t="s">
        <v>46</v>
      </c>
      <c r="L60" s="57" t="s">
        <v>47</v>
      </c>
      <c r="M60" s="103" t="s">
        <v>46</v>
      </c>
      <c r="N60" s="67" t="s">
        <v>22</v>
      </c>
      <c r="O60" s="67" t="s">
        <v>21</v>
      </c>
      <c r="P60" s="102" t="s">
        <v>45</v>
      </c>
      <c r="Q60" s="52" t="s">
        <v>82</v>
      </c>
      <c r="R60" s="68" t="s">
        <v>81</v>
      </c>
    </row>
    <row r="61" spans="1:18">
      <c r="A61" s="24" t="s">
        <v>11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62" t="s">
        <v>2</v>
      </c>
      <c r="P61" s="101">
        <v>11</v>
      </c>
      <c r="Q61" s="73"/>
      <c r="R61" s="64" t="s">
        <v>2</v>
      </c>
    </row>
    <row r="62" spans="1:18">
      <c r="A62" s="20" t="s">
        <v>44</v>
      </c>
      <c r="B62" s="56"/>
      <c r="C62" s="56"/>
      <c r="D62" s="56"/>
      <c r="E62" s="56"/>
      <c r="F62" s="56" t="s">
        <v>80</v>
      </c>
      <c r="G62" s="56" t="s">
        <v>79</v>
      </c>
      <c r="H62" s="56" t="s">
        <v>76</v>
      </c>
      <c r="I62" s="56" t="s">
        <v>78</v>
      </c>
      <c r="J62" s="56" t="s">
        <v>77</v>
      </c>
      <c r="K62" s="56" t="s">
        <v>76</v>
      </c>
      <c r="L62" s="56" t="s">
        <v>77</v>
      </c>
      <c r="M62" s="56" t="s">
        <v>76</v>
      </c>
      <c r="N62" s="57"/>
      <c r="O62" s="56" t="s">
        <v>2</v>
      </c>
      <c r="P62" s="100"/>
      <c r="Q62" s="57"/>
      <c r="R62" s="58"/>
    </row>
    <row r="63" spans="1:18">
      <c r="A63" s="20" t="s">
        <v>9</v>
      </c>
      <c r="B63" s="56"/>
      <c r="C63" s="56"/>
      <c r="D63" s="56"/>
      <c r="E63" s="56"/>
      <c r="F63" s="60">
        <v>126</v>
      </c>
      <c r="G63" s="60">
        <v>278</v>
      </c>
      <c r="H63" s="60">
        <v>94.5</v>
      </c>
      <c r="I63" s="60">
        <v>208.5</v>
      </c>
      <c r="J63" s="60">
        <v>63</v>
      </c>
      <c r="K63" s="60">
        <v>139</v>
      </c>
      <c r="L63" s="60">
        <v>47.25</v>
      </c>
      <c r="M63" s="60">
        <v>104.25</v>
      </c>
      <c r="N63" s="57"/>
      <c r="O63" s="56" t="s">
        <v>2</v>
      </c>
      <c r="P63" s="100">
        <v>58.6</v>
      </c>
      <c r="Q63" s="57" t="s">
        <v>2</v>
      </c>
      <c r="R63" s="58"/>
    </row>
    <row r="64" spans="1:18">
      <c r="A64" s="20" t="s">
        <v>8</v>
      </c>
      <c r="B64" s="56">
        <v>0</v>
      </c>
      <c r="C64" s="56">
        <v>0</v>
      </c>
      <c r="D64" s="56">
        <v>0</v>
      </c>
      <c r="E64" s="56">
        <v>0</v>
      </c>
      <c r="F64" s="56"/>
      <c r="G64" s="56"/>
      <c r="H64" s="56"/>
      <c r="I64" s="56"/>
      <c r="J64" s="56"/>
      <c r="K64" s="56"/>
      <c r="L64" s="56"/>
      <c r="M64" s="56"/>
      <c r="N64" s="57"/>
      <c r="O64" s="56" t="s">
        <v>2</v>
      </c>
      <c r="P64" s="100">
        <v>50</v>
      </c>
      <c r="Q64" s="57"/>
      <c r="R64" s="58" t="s">
        <v>2</v>
      </c>
    </row>
    <row r="65" spans="1:18">
      <c r="A65" s="20" t="s">
        <v>7</v>
      </c>
      <c r="B65" s="56">
        <v>217</v>
      </c>
      <c r="C65" s="56">
        <v>61</v>
      </c>
      <c r="D65" s="56">
        <v>38</v>
      </c>
      <c r="E65" s="56">
        <v>38</v>
      </c>
      <c r="F65" s="56"/>
      <c r="G65" s="56"/>
      <c r="H65" s="56"/>
      <c r="I65" s="56"/>
      <c r="J65" s="56"/>
      <c r="K65" s="56"/>
      <c r="L65" s="56"/>
      <c r="M65" s="56"/>
      <c r="N65" s="57" t="s">
        <v>2</v>
      </c>
      <c r="O65" s="56"/>
      <c r="P65" s="100">
        <v>65</v>
      </c>
      <c r="Q65" s="57"/>
      <c r="R65" s="58" t="s">
        <v>2</v>
      </c>
    </row>
    <row r="66" spans="1:18">
      <c r="A66" s="20" t="s">
        <v>75</v>
      </c>
      <c r="B66" s="56">
        <v>209</v>
      </c>
      <c r="C66" s="56">
        <v>158</v>
      </c>
      <c r="D66" s="56">
        <v>105</v>
      </c>
      <c r="E66" s="56">
        <v>35</v>
      </c>
      <c r="F66" s="56"/>
      <c r="G66" s="56"/>
      <c r="H66" s="56"/>
      <c r="I66" s="56"/>
      <c r="J66" s="56"/>
      <c r="K66" s="56"/>
      <c r="L66" s="56"/>
      <c r="M66" s="56"/>
      <c r="N66" s="57"/>
      <c r="O66" s="56" t="s">
        <v>2</v>
      </c>
      <c r="P66" s="100">
        <v>50</v>
      </c>
      <c r="Q66" s="57" t="s">
        <v>2</v>
      </c>
      <c r="R66" s="58"/>
    </row>
    <row r="67" spans="1:18">
      <c r="A67" s="20" t="s">
        <v>37</v>
      </c>
      <c r="B67" s="56"/>
      <c r="C67" s="56"/>
      <c r="D67" s="56"/>
      <c r="E67" s="56"/>
      <c r="F67" s="56">
        <v>78</v>
      </c>
      <c r="G67" s="56">
        <v>156</v>
      </c>
      <c r="H67" s="56">
        <v>70</v>
      </c>
      <c r="I67" s="56">
        <v>140</v>
      </c>
      <c r="J67" s="56">
        <v>58</v>
      </c>
      <c r="K67" s="56">
        <v>117</v>
      </c>
      <c r="L67" s="56"/>
      <c r="M67" s="56"/>
      <c r="N67" s="57"/>
      <c r="O67" s="56" t="s">
        <v>2</v>
      </c>
      <c r="P67" s="100">
        <v>50</v>
      </c>
      <c r="Q67" s="57"/>
      <c r="R67" s="58" t="s">
        <v>2</v>
      </c>
    </row>
    <row r="68" spans="1:18">
      <c r="A68" s="20" t="s">
        <v>4</v>
      </c>
      <c r="B68" s="56">
        <v>133</v>
      </c>
      <c r="C68" s="56">
        <v>100</v>
      </c>
      <c r="D68" s="56">
        <v>48</v>
      </c>
      <c r="E68" s="56">
        <v>43</v>
      </c>
      <c r="F68" s="56"/>
      <c r="G68" s="56"/>
      <c r="H68" s="56"/>
      <c r="I68" s="56"/>
      <c r="J68" s="56"/>
      <c r="K68" s="56"/>
      <c r="L68" s="56"/>
      <c r="M68" s="56"/>
      <c r="N68" s="57"/>
      <c r="O68" s="56" t="s">
        <v>2</v>
      </c>
      <c r="P68" s="100">
        <v>65</v>
      </c>
      <c r="Q68" s="57"/>
      <c r="R68" s="58"/>
    </row>
    <row r="69" spans="1:18" ht="13.8" thickBot="1">
      <c r="A69" s="15" t="s">
        <v>3</v>
      </c>
      <c r="B69" s="52"/>
      <c r="C69" s="52"/>
      <c r="D69" s="52"/>
      <c r="E69" s="52"/>
      <c r="F69" s="52">
        <v>52</v>
      </c>
      <c r="G69" s="52">
        <v>436</v>
      </c>
      <c r="H69" s="52">
        <v>56</v>
      </c>
      <c r="I69" s="52">
        <v>385</v>
      </c>
      <c r="J69" s="52">
        <v>0</v>
      </c>
      <c r="K69" s="52">
        <v>334</v>
      </c>
      <c r="L69" s="52">
        <v>0</v>
      </c>
      <c r="M69" s="52">
        <v>0</v>
      </c>
      <c r="N69" s="53"/>
      <c r="O69" s="52" t="s">
        <v>2</v>
      </c>
      <c r="P69" s="99">
        <v>60</v>
      </c>
      <c r="Q69" s="67"/>
      <c r="R69" s="98" t="s">
        <v>2</v>
      </c>
    </row>
    <row r="70" spans="1:18" ht="13.8" thickBot="1">
      <c r="A70" s="97" t="s">
        <v>74</v>
      </c>
      <c r="B70" s="49">
        <f>SUM(B61:B69)/3</f>
        <v>186.33333333333334</v>
      </c>
      <c r="C70" s="49">
        <f>SUM(C61:C69)/3</f>
        <v>106.33333333333333</v>
      </c>
      <c r="D70" s="49">
        <f>SUM(D61:D69)/3</f>
        <v>63.666666666666664</v>
      </c>
      <c r="E70" s="49">
        <f>SUM(E61:E69)/3</f>
        <v>38.666666666666664</v>
      </c>
      <c r="F70" s="49">
        <f>(SUM(F63:F69)+(114+130+146)/3)/4</f>
        <v>96.5</v>
      </c>
      <c r="G70" s="49">
        <f>(SUM(G63:G69)+(152+173+194)/3)/4</f>
        <v>260.75</v>
      </c>
      <c r="H70" s="49">
        <f>(SUM(H63:H69)+(68+78+87)/3)/4</f>
        <v>74.541666666666671</v>
      </c>
      <c r="I70" s="49">
        <f>(SUM(I63:I69)+(91+104+117)/3)/4</f>
        <v>209.375</v>
      </c>
      <c r="J70" s="49">
        <f>(SUM(J63:J69)+(54+61+68)/3)/3</f>
        <v>60.666666666666664</v>
      </c>
      <c r="K70" s="49">
        <f>(SUM(K63:K69)+(68+78+87)/3)/4</f>
        <v>166.91666666666666</v>
      </c>
      <c r="L70" s="49">
        <f>(SUM(L63:L69)+(54+61+68)/3)/2</f>
        <v>54.125</v>
      </c>
      <c r="M70" s="49">
        <f>(SUM(M63:M69)+(68+78+87)/3)/2</f>
        <v>90.958333333333343</v>
      </c>
      <c r="N70" s="9"/>
      <c r="O70" s="8"/>
      <c r="P70" s="96">
        <f>SUM(P61:P69)/8</f>
        <v>51.2</v>
      </c>
      <c r="Q70" s="9"/>
      <c r="R70" s="95"/>
    </row>
    <row r="71" spans="1:18">
      <c r="A71" s="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2"/>
      <c r="O71" s="92"/>
      <c r="P71" s="93"/>
      <c r="Q71" s="92"/>
      <c r="R71" s="92"/>
    </row>
    <row r="72" spans="1:18">
      <c r="A72" s="3" t="s">
        <v>35</v>
      </c>
    </row>
    <row r="73" spans="1:18">
      <c r="A73" s="1" t="s">
        <v>73</v>
      </c>
    </row>
    <row r="74" spans="1:18">
      <c r="A74" s="47"/>
      <c r="D74" s="1" t="s">
        <v>72</v>
      </c>
      <c r="F74" s="1" t="s">
        <v>71</v>
      </c>
    </row>
    <row r="75" spans="1:18">
      <c r="A75" s="47"/>
    </row>
    <row r="76" spans="1:18">
      <c r="A76" s="47"/>
    </row>
    <row r="78" spans="1:18" ht="13.8" thickBot="1"/>
    <row r="79" spans="1:18">
      <c r="A79" s="89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7"/>
      <c r="N79" s="86"/>
      <c r="O79" s="86"/>
      <c r="P79" s="85"/>
    </row>
    <row r="80" spans="1:18">
      <c r="A80" s="324" t="s">
        <v>70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6"/>
      <c r="N80" s="310" t="s">
        <v>60</v>
      </c>
      <c r="O80" s="307"/>
      <c r="P80" s="327"/>
    </row>
    <row r="81" spans="1:16">
      <c r="A81" s="84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2"/>
      <c r="N81" s="83"/>
      <c r="O81" s="83"/>
      <c r="P81" s="82"/>
    </row>
    <row r="82" spans="1:16" ht="12.75" customHeight="1">
      <c r="A82" s="81"/>
      <c r="B82" s="80" t="s">
        <v>59</v>
      </c>
      <c r="C82" s="80"/>
      <c r="D82" s="80"/>
      <c r="E82" s="79"/>
      <c r="F82" s="78" t="s">
        <v>58</v>
      </c>
      <c r="G82" s="77"/>
      <c r="H82" s="77"/>
      <c r="I82" s="77"/>
      <c r="J82" s="77"/>
      <c r="K82" s="77"/>
      <c r="L82" s="77"/>
      <c r="M82" s="76"/>
      <c r="N82" s="75"/>
      <c r="O82" s="75"/>
      <c r="P82" s="74"/>
    </row>
    <row r="83" spans="1:16" ht="12.75" customHeight="1">
      <c r="A83" s="69"/>
      <c r="B83" s="73" t="s">
        <v>57</v>
      </c>
      <c r="C83" s="65" t="s">
        <v>56</v>
      </c>
      <c r="D83" s="65" t="s">
        <v>55</v>
      </c>
      <c r="E83" s="65" t="s">
        <v>54</v>
      </c>
      <c r="F83" s="72" t="s">
        <v>53</v>
      </c>
      <c r="G83" s="71"/>
      <c r="H83" s="313" t="s">
        <v>52</v>
      </c>
      <c r="I83" s="337"/>
      <c r="J83" s="72" t="s">
        <v>51</v>
      </c>
      <c r="K83" s="71"/>
      <c r="L83" s="315" t="s">
        <v>50</v>
      </c>
      <c r="M83" s="316"/>
      <c r="N83" s="308" t="s">
        <v>49</v>
      </c>
      <c r="O83" s="309"/>
      <c r="P83" s="70" t="s">
        <v>48</v>
      </c>
    </row>
    <row r="84" spans="1:16" ht="12.75" customHeight="1" thickBot="1">
      <c r="A84" s="69"/>
      <c r="B84" s="53" t="s">
        <v>45</v>
      </c>
      <c r="C84" s="52" t="s">
        <v>45</v>
      </c>
      <c r="D84" s="52" t="s">
        <v>45</v>
      </c>
      <c r="E84" s="52" t="s">
        <v>45</v>
      </c>
      <c r="F84" s="52" t="s">
        <v>47</v>
      </c>
      <c r="G84" s="53" t="s">
        <v>46</v>
      </c>
      <c r="H84" s="52" t="s">
        <v>47</v>
      </c>
      <c r="I84" s="53" t="s">
        <v>46</v>
      </c>
      <c r="J84" s="52" t="s">
        <v>47</v>
      </c>
      <c r="K84" s="53" t="s">
        <v>46</v>
      </c>
      <c r="L84" s="53" t="s">
        <v>47</v>
      </c>
      <c r="M84" s="68" t="s">
        <v>46</v>
      </c>
      <c r="N84" s="67" t="s">
        <v>22</v>
      </c>
      <c r="O84" s="67" t="s">
        <v>21</v>
      </c>
      <c r="P84" s="66" t="s">
        <v>45</v>
      </c>
    </row>
    <row r="85" spans="1:16">
      <c r="A85" s="24" t="s">
        <v>11</v>
      </c>
      <c r="B85" s="65">
        <v>132</v>
      </c>
      <c r="C85" s="65">
        <v>86</v>
      </c>
      <c r="D85" s="65"/>
      <c r="E85" s="65"/>
      <c r="F85" s="65"/>
      <c r="G85" s="65"/>
      <c r="H85" s="65"/>
      <c r="I85" s="65"/>
      <c r="J85" s="65"/>
      <c r="K85" s="65"/>
      <c r="L85" s="65"/>
      <c r="M85" s="64"/>
      <c r="N85" s="63"/>
      <c r="O85" s="62" t="s">
        <v>2</v>
      </c>
      <c r="P85" s="61">
        <v>39</v>
      </c>
    </row>
    <row r="86" spans="1:16">
      <c r="A86" s="20" t="s">
        <v>10</v>
      </c>
      <c r="B86" s="56"/>
      <c r="C86" s="56"/>
      <c r="D86" s="56"/>
      <c r="E86" s="56"/>
      <c r="F86" s="56">
        <v>134</v>
      </c>
      <c r="G86" s="56">
        <v>179</v>
      </c>
      <c r="H86" s="56">
        <v>81</v>
      </c>
      <c r="I86" s="56">
        <v>107</v>
      </c>
      <c r="J86" s="56">
        <v>63</v>
      </c>
      <c r="K86" s="56">
        <v>81</v>
      </c>
      <c r="L86" s="56">
        <v>63</v>
      </c>
      <c r="M86" s="58">
        <v>81</v>
      </c>
      <c r="N86" s="57"/>
      <c r="O86" s="56" t="s">
        <v>2</v>
      </c>
      <c r="P86" s="55"/>
    </row>
    <row r="87" spans="1:16">
      <c r="A87" s="20" t="s">
        <v>9</v>
      </c>
      <c r="B87" s="56"/>
      <c r="C87" s="56"/>
      <c r="D87" s="56"/>
      <c r="E87" s="56"/>
      <c r="F87" s="60"/>
      <c r="G87" s="60"/>
      <c r="H87" s="60"/>
      <c r="I87" s="60"/>
      <c r="J87" s="60"/>
      <c r="K87" s="60"/>
      <c r="L87" s="60"/>
      <c r="M87" s="59"/>
      <c r="N87" s="57"/>
      <c r="O87" s="56"/>
      <c r="P87" s="55"/>
    </row>
    <row r="88" spans="1:16">
      <c r="A88" s="20" t="s">
        <v>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8"/>
      <c r="N88" s="57"/>
      <c r="O88" s="56"/>
      <c r="P88" s="55"/>
    </row>
    <row r="89" spans="1:16">
      <c r="A89" s="20" t="s">
        <v>7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8"/>
      <c r="N89" s="57"/>
      <c r="O89" s="56"/>
      <c r="P89" s="55"/>
    </row>
    <row r="90" spans="1:16">
      <c r="A90" s="20" t="s">
        <v>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8"/>
      <c r="N90" s="57"/>
      <c r="O90" s="56"/>
      <c r="P90" s="55"/>
    </row>
    <row r="91" spans="1:16">
      <c r="A91" s="20" t="s">
        <v>37</v>
      </c>
      <c r="B91" s="56"/>
      <c r="C91" s="56"/>
      <c r="D91" s="56"/>
      <c r="E91" s="56"/>
      <c r="F91" s="56">
        <v>64</v>
      </c>
      <c r="G91" s="56">
        <v>128</v>
      </c>
      <c r="H91" s="56">
        <v>58</v>
      </c>
      <c r="I91" s="56">
        <v>115</v>
      </c>
      <c r="J91" s="56">
        <v>48</v>
      </c>
      <c r="K91" s="56">
        <v>96</v>
      </c>
      <c r="L91" s="56"/>
      <c r="M91" s="58"/>
      <c r="N91" s="57"/>
      <c r="O91" s="56" t="s">
        <v>2</v>
      </c>
      <c r="P91" s="55">
        <v>40</v>
      </c>
    </row>
    <row r="92" spans="1:16">
      <c r="A92" s="20" t="s">
        <v>4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8"/>
      <c r="N92" s="57"/>
      <c r="O92" s="56"/>
      <c r="P92" s="55"/>
    </row>
    <row r="93" spans="1:16">
      <c r="A93" s="15" t="s">
        <v>3</v>
      </c>
      <c r="B93" s="52"/>
      <c r="C93" s="52"/>
      <c r="D93" s="52"/>
      <c r="E93" s="52"/>
      <c r="F93" s="52">
        <v>41.77</v>
      </c>
      <c r="G93" s="52">
        <v>214.58</v>
      </c>
      <c r="H93" s="52">
        <v>35.81</v>
      </c>
      <c r="I93" s="52">
        <v>136.55000000000001</v>
      </c>
      <c r="J93" s="52">
        <v>0</v>
      </c>
      <c r="K93" s="52">
        <v>58.52</v>
      </c>
      <c r="L93" s="52">
        <v>0</v>
      </c>
      <c r="M93" s="54">
        <v>0</v>
      </c>
      <c r="N93" s="53"/>
      <c r="O93" s="52" t="s">
        <v>2</v>
      </c>
      <c r="P93" s="51">
        <v>60</v>
      </c>
    </row>
    <row r="94" spans="1:16" ht="13.8" thickBot="1">
      <c r="A94" s="50" t="s">
        <v>1</v>
      </c>
      <c r="B94" s="49">
        <f>SUM(B85:B93)/1</f>
        <v>132</v>
      </c>
      <c r="C94" s="49">
        <f>SUM(C85:C93)/1</f>
        <v>86</v>
      </c>
      <c r="D94" s="49">
        <f>SUM(D85:D93)/1</f>
        <v>0</v>
      </c>
      <c r="E94" s="49">
        <f>SUM(E85:E93)/1</f>
        <v>0</v>
      </c>
      <c r="F94" s="49">
        <f t="shared" ref="F94:K94" si="0">SUM(F85:F93)/3</f>
        <v>79.923333333333332</v>
      </c>
      <c r="G94" s="49">
        <f t="shared" si="0"/>
        <v>173.86</v>
      </c>
      <c r="H94" s="49">
        <f t="shared" si="0"/>
        <v>58.27</v>
      </c>
      <c r="I94" s="49">
        <f t="shared" si="0"/>
        <v>119.51666666666667</v>
      </c>
      <c r="J94" s="49">
        <f t="shared" si="0"/>
        <v>37</v>
      </c>
      <c r="K94" s="49">
        <f t="shared" si="0"/>
        <v>78.506666666666675</v>
      </c>
      <c r="L94" s="49">
        <f>SUM(L85:L93)/1</f>
        <v>63</v>
      </c>
      <c r="M94" s="49">
        <f>SUM(M85:M93)/1</f>
        <v>81</v>
      </c>
      <c r="N94" s="9"/>
      <c r="O94" s="8"/>
      <c r="P94" s="48">
        <f>SUM(P85:P93)/3</f>
        <v>46.333333333333336</v>
      </c>
    </row>
    <row r="96" spans="1:16">
      <c r="A96" s="47"/>
    </row>
    <row r="97" spans="1:16">
      <c r="A97" s="1" t="s">
        <v>0</v>
      </c>
    </row>
    <row r="98" spans="1:16">
      <c r="A98" s="47"/>
    </row>
    <row r="99" spans="1:16">
      <c r="A99" s="47"/>
    </row>
    <row r="106" spans="1:16" ht="13.8" thickBot="1"/>
    <row r="107" spans="1:16">
      <c r="A107" s="89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7"/>
      <c r="N107" s="91"/>
      <c r="O107" s="91"/>
      <c r="P107" s="90"/>
    </row>
    <row r="108" spans="1:16">
      <c r="A108" s="324" t="s">
        <v>69</v>
      </c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6"/>
      <c r="N108" s="310" t="s">
        <v>60</v>
      </c>
      <c r="O108" s="311"/>
      <c r="P108" s="312"/>
    </row>
    <row r="109" spans="1:16">
      <c r="A109" s="84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2"/>
      <c r="N109" s="83"/>
      <c r="O109" s="83"/>
      <c r="P109" s="82"/>
    </row>
    <row r="110" spans="1:16" ht="12.75" customHeight="1">
      <c r="A110" s="81"/>
      <c r="B110" s="80" t="s">
        <v>59</v>
      </c>
      <c r="C110" s="80"/>
      <c r="D110" s="80"/>
      <c r="E110" s="79"/>
      <c r="F110" s="78" t="s">
        <v>58</v>
      </c>
      <c r="G110" s="77"/>
      <c r="H110" s="77"/>
      <c r="I110" s="77"/>
      <c r="J110" s="77"/>
      <c r="K110" s="77"/>
      <c r="L110" s="77"/>
      <c r="M110" s="76"/>
      <c r="N110" s="75"/>
      <c r="O110" s="75"/>
      <c r="P110" s="74"/>
    </row>
    <row r="111" spans="1:16" ht="12.75" customHeight="1">
      <c r="A111" s="69"/>
      <c r="B111" s="73" t="s">
        <v>57</v>
      </c>
      <c r="C111" s="65" t="s">
        <v>56</v>
      </c>
      <c r="D111" s="65" t="s">
        <v>55</v>
      </c>
      <c r="E111" s="65" t="s">
        <v>54</v>
      </c>
      <c r="F111" s="72" t="s">
        <v>53</v>
      </c>
      <c r="G111" s="71"/>
      <c r="H111" s="313" t="s">
        <v>52</v>
      </c>
      <c r="I111" s="314"/>
      <c r="J111" s="72" t="s">
        <v>51</v>
      </c>
      <c r="K111" s="71"/>
      <c r="L111" s="315" t="s">
        <v>50</v>
      </c>
      <c r="M111" s="316"/>
      <c r="N111" s="308" t="s">
        <v>49</v>
      </c>
      <c r="O111" s="317"/>
      <c r="P111" s="70" t="s">
        <v>48</v>
      </c>
    </row>
    <row r="112" spans="1:16" ht="12.75" customHeight="1" thickBot="1">
      <c r="A112" s="69"/>
      <c r="B112" s="53" t="s">
        <v>45</v>
      </c>
      <c r="C112" s="52" t="s">
        <v>45</v>
      </c>
      <c r="D112" s="52" t="s">
        <v>45</v>
      </c>
      <c r="E112" s="52" t="s">
        <v>45</v>
      </c>
      <c r="F112" s="52" t="s">
        <v>47</v>
      </c>
      <c r="G112" s="53" t="s">
        <v>46</v>
      </c>
      <c r="H112" s="52" t="s">
        <v>47</v>
      </c>
      <c r="I112" s="53" t="s">
        <v>46</v>
      </c>
      <c r="J112" s="52" t="s">
        <v>47</v>
      </c>
      <c r="K112" s="53" t="s">
        <v>46</v>
      </c>
      <c r="L112" s="53" t="s">
        <v>47</v>
      </c>
      <c r="M112" s="68" t="s">
        <v>46</v>
      </c>
      <c r="N112" s="67" t="s">
        <v>22</v>
      </c>
      <c r="O112" s="67" t="s">
        <v>21</v>
      </c>
      <c r="P112" s="66" t="s">
        <v>45</v>
      </c>
    </row>
    <row r="113" spans="1:16">
      <c r="A113" s="24" t="s">
        <v>11</v>
      </c>
      <c r="B113" s="65">
        <v>197</v>
      </c>
      <c r="C113" s="65">
        <v>151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4"/>
      <c r="N113" s="63"/>
      <c r="O113" s="62" t="s">
        <v>2</v>
      </c>
      <c r="P113" s="61">
        <v>39</v>
      </c>
    </row>
    <row r="114" spans="1:16">
      <c r="A114" s="20" t="s">
        <v>44</v>
      </c>
      <c r="B114" s="56"/>
      <c r="C114" s="56"/>
      <c r="D114" s="56"/>
      <c r="E114" s="56"/>
      <c r="F114" s="56" t="s">
        <v>68</v>
      </c>
      <c r="G114" s="56" t="s">
        <v>67</v>
      </c>
      <c r="H114" s="56" t="s">
        <v>64</v>
      </c>
      <c r="I114" s="56" t="s">
        <v>66</v>
      </c>
      <c r="J114" s="56" t="s">
        <v>65</v>
      </c>
      <c r="K114" s="56" t="s">
        <v>64</v>
      </c>
      <c r="L114" s="56" t="s">
        <v>65</v>
      </c>
      <c r="M114" s="58" t="s">
        <v>64</v>
      </c>
      <c r="N114" s="57"/>
      <c r="O114" s="56" t="s">
        <v>2</v>
      </c>
      <c r="P114" s="55"/>
    </row>
    <row r="115" spans="1:16">
      <c r="A115" s="20" t="s">
        <v>38</v>
      </c>
      <c r="B115" s="56"/>
      <c r="C115" s="56"/>
      <c r="D115" s="56"/>
      <c r="E115" s="56"/>
      <c r="F115" s="60">
        <v>84</v>
      </c>
      <c r="G115" s="60">
        <v>254</v>
      </c>
      <c r="H115" s="60">
        <v>63</v>
      </c>
      <c r="I115" s="60">
        <v>191</v>
      </c>
      <c r="J115" s="60">
        <v>42</v>
      </c>
      <c r="K115" s="60">
        <v>127</v>
      </c>
      <c r="L115" s="60">
        <v>32</v>
      </c>
      <c r="M115" s="59">
        <v>95</v>
      </c>
      <c r="N115" s="57"/>
      <c r="O115" s="56" t="s">
        <v>2</v>
      </c>
      <c r="P115" s="55">
        <v>58.6</v>
      </c>
    </row>
    <row r="116" spans="1:16">
      <c r="A116" s="20" t="s">
        <v>8</v>
      </c>
      <c r="B116" s="56"/>
      <c r="C116" s="56"/>
      <c r="D116" s="56"/>
      <c r="E116" s="56"/>
      <c r="F116" s="56">
        <v>95</v>
      </c>
      <c r="G116" s="56">
        <v>217</v>
      </c>
      <c r="H116" s="56">
        <v>72</v>
      </c>
      <c r="I116" s="56">
        <v>165</v>
      </c>
      <c r="J116" s="56">
        <v>48</v>
      </c>
      <c r="K116" s="56">
        <v>110</v>
      </c>
      <c r="L116" s="56"/>
      <c r="M116" s="58"/>
      <c r="N116" s="57"/>
      <c r="O116" s="56" t="s">
        <v>2</v>
      </c>
      <c r="P116" s="55">
        <v>50</v>
      </c>
    </row>
    <row r="117" spans="1:16">
      <c r="A117" s="20" t="s">
        <v>7</v>
      </c>
      <c r="B117" s="56">
        <v>212</v>
      </c>
      <c r="C117" s="56">
        <v>61</v>
      </c>
      <c r="D117" s="56">
        <v>38</v>
      </c>
      <c r="E117" s="56">
        <v>38</v>
      </c>
      <c r="F117" s="56"/>
      <c r="G117" s="56"/>
      <c r="H117" s="56"/>
      <c r="I117" s="56"/>
      <c r="J117" s="56"/>
      <c r="K117" s="56"/>
      <c r="L117" s="56"/>
      <c r="M117" s="58"/>
      <c r="N117" s="57" t="s">
        <v>2</v>
      </c>
      <c r="O117" s="56"/>
      <c r="P117" s="55">
        <v>65</v>
      </c>
    </row>
    <row r="118" spans="1:16">
      <c r="A118" s="20" t="s">
        <v>6</v>
      </c>
      <c r="B118" s="56">
        <v>240</v>
      </c>
      <c r="C118" s="56">
        <v>180</v>
      </c>
      <c r="D118" s="56">
        <v>120</v>
      </c>
      <c r="E118" s="56">
        <v>48</v>
      </c>
      <c r="F118" s="56"/>
      <c r="G118" s="56"/>
      <c r="H118" s="56"/>
      <c r="I118" s="56"/>
      <c r="J118" s="56"/>
      <c r="K118" s="56"/>
      <c r="L118" s="56"/>
      <c r="M118" s="58"/>
      <c r="N118" s="57"/>
      <c r="O118" s="56" t="s">
        <v>2</v>
      </c>
      <c r="P118" s="55">
        <v>50</v>
      </c>
    </row>
    <row r="119" spans="1:16">
      <c r="A119" s="20" t="s">
        <v>37</v>
      </c>
      <c r="B119" s="56"/>
      <c r="C119" s="56"/>
      <c r="D119" s="56"/>
      <c r="E119" s="56"/>
      <c r="F119" s="56">
        <v>80</v>
      </c>
      <c r="G119" s="56">
        <v>224</v>
      </c>
      <c r="H119" s="56">
        <v>72</v>
      </c>
      <c r="I119" s="56">
        <v>202</v>
      </c>
      <c r="J119" s="56">
        <v>60</v>
      </c>
      <c r="K119" s="56">
        <v>168</v>
      </c>
      <c r="L119" s="56"/>
      <c r="M119" s="58"/>
      <c r="N119" s="57"/>
      <c r="O119" s="56" t="s">
        <v>2</v>
      </c>
      <c r="P119" s="55">
        <v>40</v>
      </c>
    </row>
    <row r="120" spans="1:16">
      <c r="A120" s="20" t="s">
        <v>4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8"/>
      <c r="N120" s="57"/>
      <c r="O120" s="56"/>
      <c r="P120" s="55"/>
    </row>
    <row r="121" spans="1:16">
      <c r="A121" s="15" t="s">
        <v>3</v>
      </c>
      <c r="B121" s="52"/>
      <c r="C121" s="52"/>
      <c r="D121" s="52"/>
      <c r="E121" s="52"/>
      <c r="F121" s="52">
        <v>41.77</v>
      </c>
      <c r="G121" s="52">
        <v>409.66</v>
      </c>
      <c r="H121" s="52">
        <v>35.81</v>
      </c>
      <c r="I121" s="52">
        <v>331.63</v>
      </c>
      <c r="J121" s="52">
        <v>0</v>
      </c>
      <c r="K121" s="52">
        <v>253.6</v>
      </c>
      <c r="L121" s="52">
        <v>0</v>
      </c>
      <c r="M121" s="54">
        <v>0</v>
      </c>
      <c r="N121" s="53"/>
      <c r="O121" s="52" t="s">
        <v>2</v>
      </c>
      <c r="P121" s="51">
        <v>60</v>
      </c>
    </row>
    <row r="122" spans="1:16" ht="13.8" thickBot="1">
      <c r="A122" s="50" t="s">
        <v>36</v>
      </c>
      <c r="B122" s="49">
        <f>SUM(B113:B121)/3</f>
        <v>216.33333333333334</v>
      </c>
      <c r="C122" s="49">
        <f>SUM(C113:C121)/3</f>
        <v>130.66666666666666</v>
      </c>
      <c r="D122" s="49">
        <f>SUM(D113:D121)/2</f>
        <v>79</v>
      </c>
      <c r="E122" s="49">
        <f>SUM(E113:E121)/2</f>
        <v>43</v>
      </c>
      <c r="F122" s="49">
        <f>(SUM(F115:F121)+(158+182)/2)/5</f>
        <v>94.153999999999996</v>
      </c>
      <c r="G122" s="49">
        <f>(SUM(G115:G121)+(210+242)/2)/5</f>
        <v>266.13200000000001</v>
      </c>
      <c r="H122" s="49">
        <f>(SUM(H115:H121)+(95+109)/2)/5</f>
        <v>68.962000000000003</v>
      </c>
      <c r="I122" s="49">
        <f>(SUM(I115:I121)+(126+145)/2)/5</f>
        <v>205.02600000000001</v>
      </c>
      <c r="J122" s="49">
        <f>(SUM(J115:J121)+(74+85)/2)/4</f>
        <v>57.375</v>
      </c>
      <c r="K122" s="49">
        <f>(SUM(K115:K121)+(95+109)/2)/5</f>
        <v>152.12</v>
      </c>
      <c r="L122" s="49">
        <f>(SUM(L115:L121)+(74+85)/2)/2</f>
        <v>55.75</v>
      </c>
      <c r="M122" s="49">
        <f>(SUM(M115:M121)+(95+109)/2)/2</f>
        <v>98.5</v>
      </c>
      <c r="N122" s="9"/>
      <c r="O122" s="8"/>
      <c r="P122" s="48">
        <f>SUM(P114:P121)/7</f>
        <v>46.228571428571435</v>
      </c>
    </row>
    <row r="124" spans="1:16">
      <c r="A124" s="47" t="s">
        <v>63</v>
      </c>
    </row>
    <row r="125" spans="1:16">
      <c r="A125" s="47" t="s">
        <v>62</v>
      </c>
    </row>
    <row r="126" spans="1:16">
      <c r="A126" s="1" t="s">
        <v>33</v>
      </c>
    </row>
    <row r="127" spans="1:16">
      <c r="A127" s="47"/>
    </row>
    <row r="129" spans="1:16" ht="13.8" thickBot="1"/>
    <row r="130" spans="1:16">
      <c r="A130" s="89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7"/>
      <c r="N130" s="86"/>
      <c r="O130" s="86"/>
      <c r="P130" s="85"/>
    </row>
    <row r="131" spans="1:16">
      <c r="A131" s="324" t="s">
        <v>61</v>
      </c>
      <c r="B131" s="325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6"/>
      <c r="N131" s="310" t="s">
        <v>60</v>
      </c>
      <c r="O131" s="307"/>
      <c r="P131" s="327"/>
    </row>
    <row r="132" spans="1:16">
      <c r="A132" s="84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2"/>
      <c r="N132" s="83"/>
      <c r="O132" s="83"/>
      <c r="P132" s="82"/>
    </row>
    <row r="133" spans="1:16" ht="12.75" customHeight="1">
      <c r="A133" s="81"/>
      <c r="B133" s="80" t="s">
        <v>59</v>
      </c>
      <c r="C133" s="80"/>
      <c r="D133" s="80"/>
      <c r="E133" s="79"/>
      <c r="F133" s="78" t="s">
        <v>58</v>
      </c>
      <c r="G133" s="77"/>
      <c r="H133" s="77"/>
      <c r="I133" s="77"/>
      <c r="J133" s="77"/>
      <c r="K133" s="77"/>
      <c r="L133" s="77"/>
      <c r="M133" s="76"/>
      <c r="N133" s="75"/>
      <c r="O133" s="75"/>
      <c r="P133" s="74"/>
    </row>
    <row r="134" spans="1:16" ht="12.75" customHeight="1">
      <c r="A134" s="69"/>
      <c r="B134" s="73" t="s">
        <v>57</v>
      </c>
      <c r="C134" s="65" t="s">
        <v>56</v>
      </c>
      <c r="D134" s="65" t="s">
        <v>55</v>
      </c>
      <c r="E134" s="65" t="s">
        <v>54</v>
      </c>
      <c r="F134" s="72" t="s">
        <v>53</v>
      </c>
      <c r="G134" s="71"/>
      <c r="H134" s="313" t="s">
        <v>52</v>
      </c>
      <c r="I134" s="337"/>
      <c r="J134" s="72" t="s">
        <v>51</v>
      </c>
      <c r="K134" s="71"/>
      <c r="L134" s="315" t="s">
        <v>50</v>
      </c>
      <c r="M134" s="316"/>
      <c r="N134" s="308" t="s">
        <v>49</v>
      </c>
      <c r="O134" s="309"/>
      <c r="P134" s="70" t="s">
        <v>48</v>
      </c>
    </row>
    <row r="135" spans="1:16" ht="12.75" customHeight="1" thickBot="1">
      <c r="A135" s="69"/>
      <c r="B135" s="53" t="s">
        <v>45</v>
      </c>
      <c r="C135" s="52" t="s">
        <v>45</v>
      </c>
      <c r="D135" s="52" t="s">
        <v>45</v>
      </c>
      <c r="E135" s="52" t="s">
        <v>45</v>
      </c>
      <c r="F135" s="52" t="s">
        <v>47</v>
      </c>
      <c r="G135" s="53" t="s">
        <v>46</v>
      </c>
      <c r="H135" s="52" t="s">
        <v>47</v>
      </c>
      <c r="I135" s="53" t="s">
        <v>46</v>
      </c>
      <c r="J135" s="52" t="s">
        <v>47</v>
      </c>
      <c r="K135" s="53" t="s">
        <v>46</v>
      </c>
      <c r="L135" s="53" t="s">
        <v>47</v>
      </c>
      <c r="M135" s="68" t="s">
        <v>46</v>
      </c>
      <c r="N135" s="67" t="s">
        <v>22</v>
      </c>
      <c r="O135" s="67" t="s">
        <v>21</v>
      </c>
      <c r="P135" s="66" t="s">
        <v>45</v>
      </c>
    </row>
    <row r="136" spans="1:16">
      <c r="A136" s="24" t="s">
        <v>11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4"/>
      <c r="N136" s="63"/>
      <c r="O136" s="62" t="s">
        <v>2</v>
      </c>
      <c r="P136" s="61">
        <v>39</v>
      </c>
    </row>
    <row r="137" spans="1:16">
      <c r="A137" s="20" t="s">
        <v>44</v>
      </c>
      <c r="B137" s="56"/>
      <c r="C137" s="56"/>
      <c r="D137" s="56"/>
      <c r="E137" s="56"/>
      <c r="F137" s="56" t="s">
        <v>43</v>
      </c>
      <c r="G137" s="56" t="s">
        <v>42</v>
      </c>
      <c r="H137" s="56" t="s">
        <v>39</v>
      </c>
      <c r="I137" s="56" t="s">
        <v>41</v>
      </c>
      <c r="J137" s="56" t="s">
        <v>40</v>
      </c>
      <c r="K137" s="56" t="s">
        <v>39</v>
      </c>
      <c r="L137" s="56" t="s">
        <v>40</v>
      </c>
      <c r="M137" s="58" t="s">
        <v>39</v>
      </c>
      <c r="N137" s="57"/>
      <c r="O137" s="56" t="s">
        <v>2</v>
      </c>
      <c r="P137" s="55"/>
    </row>
    <row r="138" spans="1:16">
      <c r="A138" s="20" t="s">
        <v>38</v>
      </c>
      <c r="B138" s="56"/>
      <c r="C138" s="56"/>
      <c r="D138" s="56"/>
      <c r="E138" s="56"/>
      <c r="F138" s="60">
        <v>118</v>
      </c>
      <c r="G138" s="60">
        <v>404</v>
      </c>
      <c r="H138" s="60">
        <v>89</v>
      </c>
      <c r="I138" s="60">
        <v>303</v>
      </c>
      <c r="J138" s="60">
        <v>59</v>
      </c>
      <c r="K138" s="60">
        <v>202</v>
      </c>
      <c r="L138" s="60">
        <v>44</v>
      </c>
      <c r="M138" s="59">
        <v>152</v>
      </c>
      <c r="N138" s="57"/>
      <c r="O138" s="56" t="s">
        <v>2</v>
      </c>
      <c r="P138" s="55">
        <v>58.6</v>
      </c>
    </row>
    <row r="139" spans="1:16">
      <c r="A139" s="20" t="s">
        <v>8</v>
      </c>
      <c r="B139" s="56"/>
      <c r="C139" s="56"/>
      <c r="D139" s="56"/>
      <c r="E139" s="56"/>
      <c r="F139" s="56">
        <v>147</v>
      </c>
      <c r="G139" s="56">
        <v>337</v>
      </c>
      <c r="H139" s="56">
        <v>112</v>
      </c>
      <c r="I139" s="56">
        <v>257</v>
      </c>
      <c r="J139" s="56">
        <v>76</v>
      </c>
      <c r="K139" s="56">
        <v>170</v>
      </c>
      <c r="L139" s="56"/>
      <c r="M139" s="58"/>
      <c r="N139" s="57"/>
      <c r="O139" s="56" t="s">
        <v>2</v>
      </c>
      <c r="P139" s="55">
        <v>50</v>
      </c>
    </row>
    <row r="140" spans="1:16">
      <c r="A140" s="20" t="s">
        <v>7</v>
      </c>
      <c r="B140" s="56">
        <v>311</v>
      </c>
      <c r="C140" s="56">
        <v>61</v>
      </c>
      <c r="D140" s="56">
        <v>38</v>
      </c>
      <c r="E140" s="56">
        <v>38</v>
      </c>
      <c r="F140" s="56"/>
      <c r="G140" s="56"/>
      <c r="H140" s="56"/>
      <c r="I140" s="56"/>
      <c r="J140" s="56"/>
      <c r="K140" s="56"/>
      <c r="L140" s="56"/>
      <c r="M140" s="58"/>
      <c r="N140" s="57" t="s">
        <v>2</v>
      </c>
      <c r="O140" s="56"/>
      <c r="P140" s="55">
        <v>65</v>
      </c>
    </row>
    <row r="141" spans="1:16">
      <c r="A141" s="20" t="s">
        <v>6</v>
      </c>
      <c r="B141" s="56">
        <v>310</v>
      </c>
      <c r="C141" s="56">
        <v>233</v>
      </c>
      <c r="D141" s="56">
        <v>155</v>
      </c>
      <c r="E141" s="56">
        <v>62</v>
      </c>
      <c r="F141" s="56"/>
      <c r="G141" s="56"/>
      <c r="H141" s="56"/>
      <c r="I141" s="56"/>
      <c r="J141" s="56"/>
      <c r="K141" s="56"/>
      <c r="L141" s="56"/>
      <c r="M141" s="58"/>
      <c r="N141" s="57"/>
      <c r="O141" s="56" t="s">
        <v>2</v>
      </c>
      <c r="P141" s="55">
        <v>50</v>
      </c>
    </row>
    <row r="142" spans="1:16">
      <c r="A142" s="20" t="s">
        <v>37</v>
      </c>
      <c r="B142" s="56"/>
      <c r="C142" s="56"/>
      <c r="D142" s="56"/>
      <c r="E142" s="56"/>
      <c r="F142" s="56">
        <v>128</v>
      </c>
      <c r="G142" s="56">
        <v>256</v>
      </c>
      <c r="H142" s="56">
        <v>115</v>
      </c>
      <c r="I142" s="56">
        <v>231</v>
      </c>
      <c r="J142" s="56">
        <v>96</v>
      </c>
      <c r="K142" s="56">
        <v>192</v>
      </c>
      <c r="L142" s="56"/>
      <c r="M142" s="58"/>
      <c r="N142" s="57"/>
      <c r="O142" s="56" t="s">
        <v>2</v>
      </c>
      <c r="P142" s="55">
        <v>40</v>
      </c>
    </row>
    <row r="143" spans="1:16">
      <c r="A143" s="20" t="s">
        <v>4</v>
      </c>
      <c r="B143" s="56">
        <v>203</v>
      </c>
      <c r="C143" s="56">
        <v>170</v>
      </c>
      <c r="D143" s="56">
        <v>118</v>
      </c>
      <c r="E143" s="56">
        <v>113</v>
      </c>
      <c r="F143" s="56"/>
      <c r="G143" s="56"/>
      <c r="H143" s="56"/>
      <c r="I143" s="56"/>
      <c r="J143" s="56"/>
      <c r="K143" s="56"/>
      <c r="L143" s="56"/>
      <c r="M143" s="58"/>
      <c r="N143" s="57"/>
      <c r="O143" s="56" t="s">
        <v>2</v>
      </c>
      <c r="P143" s="55">
        <v>65</v>
      </c>
    </row>
    <row r="144" spans="1:16">
      <c r="A144" s="15" t="s">
        <v>3</v>
      </c>
      <c r="B144" s="52"/>
      <c r="C144" s="52"/>
      <c r="D144" s="52"/>
      <c r="E144" s="52"/>
      <c r="F144" s="52">
        <v>79.75</v>
      </c>
      <c r="G144" s="52">
        <v>667.16</v>
      </c>
      <c r="H144" s="52">
        <v>86.97</v>
      </c>
      <c r="I144" s="52">
        <v>589.13</v>
      </c>
      <c r="J144" s="52">
        <v>0</v>
      </c>
      <c r="K144" s="52">
        <v>511.1</v>
      </c>
      <c r="L144" s="52">
        <v>0</v>
      </c>
      <c r="M144" s="54">
        <v>0</v>
      </c>
      <c r="N144" s="53"/>
      <c r="O144" s="52" t="s">
        <v>2</v>
      </c>
      <c r="P144" s="51">
        <v>60</v>
      </c>
    </row>
    <row r="145" spans="1:16" ht="13.8" thickBot="1">
      <c r="A145" s="50" t="s">
        <v>36</v>
      </c>
      <c r="B145" s="49">
        <f>SUM(B136:B144)/3</f>
        <v>274.66666666666669</v>
      </c>
      <c r="C145" s="49">
        <f>SUM(C136:C144)/3</f>
        <v>154.66666666666666</v>
      </c>
      <c r="D145" s="49">
        <f>SUM(D136:D144)/3</f>
        <v>103.66666666666667</v>
      </c>
      <c r="E145" s="49">
        <f>SUM(E136:E144)/3</f>
        <v>71</v>
      </c>
      <c r="F145" s="49">
        <f>(SUM(F138:F144)+(205+229+252)/3)/5</f>
        <v>140.28333333333333</v>
      </c>
      <c r="G145" s="49">
        <f>(SUM(G138:G144)+(273+305+336)/3)/5</f>
        <v>393.76533333333333</v>
      </c>
      <c r="H145" s="49">
        <f>(SUM(H138:H144)+(123+138+151)/3)/5</f>
        <v>108.06066666666668</v>
      </c>
      <c r="I145" s="49">
        <f>(SUM(I138:I144)+(164+183+202)/3)/5</f>
        <v>312.62600000000003</v>
      </c>
      <c r="J145" s="49">
        <f>(SUM(J138:J144)+(97+107+118)/3)/4</f>
        <v>84.583333333333329</v>
      </c>
      <c r="K145" s="49">
        <f>(SUM(K138:K144)+(123+138+151)/3)/5</f>
        <v>242.48666666666662</v>
      </c>
      <c r="L145" s="49">
        <f>(SUM(L138:L144)+(97+107+118)/3)/2</f>
        <v>75.666666666666657</v>
      </c>
      <c r="M145" s="49">
        <f>(SUM(M138:M144)+(123+138+151)/3)/2</f>
        <v>144.66666666666669</v>
      </c>
      <c r="N145" s="9"/>
      <c r="O145" s="8"/>
      <c r="P145" s="48">
        <f>SUM(P137:P144)/8</f>
        <v>48.575000000000003</v>
      </c>
    </row>
    <row r="147" spans="1:16">
      <c r="A147" s="3" t="s">
        <v>35</v>
      </c>
    </row>
    <row r="148" spans="1:16">
      <c r="A148" s="47" t="s">
        <v>34</v>
      </c>
    </row>
    <row r="149" spans="1:16">
      <c r="A149" s="1" t="s">
        <v>33</v>
      </c>
    </row>
    <row r="150" spans="1:16">
      <c r="A150" s="47"/>
    </row>
    <row r="151" spans="1:16" ht="13.8" thickBot="1"/>
    <row r="152" spans="1:16">
      <c r="A152" s="46"/>
      <c r="B152" s="45" t="s">
        <v>32</v>
      </c>
      <c r="C152" s="45"/>
      <c r="D152" s="44"/>
      <c r="E152" s="328" t="s">
        <v>31</v>
      </c>
      <c r="F152" s="329"/>
      <c r="G152" s="328" t="s">
        <v>30</v>
      </c>
      <c r="H152" s="329"/>
      <c r="I152" s="43" t="s">
        <v>29</v>
      </c>
      <c r="J152" s="42"/>
      <c r="K152" s="42"/>
      <c r="L152" s="42"/>
      <c r="M152" s="42"/>
      <c r="N152" s="41"/>
    </row>
    <row r="153" spans="1:16">
      <c r="A153" s="35"/>
      <c r="B153" s="344" t="s">
        <v>28</v>
      </c>
      <c r="C153" s="318" t="s">
        <v>27</v>
      </c>
      <c r="D153" s="340" t="s">
        <v>26</v>
      </c>
      <c r="E153" s="321" t="s">
        <v>25</v>
      </c>
      <c r="F153" s="321"/>
      <c r="G153" s="321" t="s">
        <v>24</v>
      </c>
      <c r="H153" s="321"/>
      <c r="I153" s="40" t="s">
        <v>23</v>
      </c>
      <c r="J153" s="39"/>
      <c r="K153" s="38"/>
      <c r="L153" s="37"/>
      <c r="M153" s="37"/>
      <c r="N153" s="36"/>
    </row>
    <row r="154" spans="1:16" ht="12.75" customHeight="1">
      <c r="A154" s="35"/>
      <c r="B154" s="345"/>
      <c r="C154" s="319"/>
      <c r="D154" s="319"/>
      <c r="E154" s="333" t="s">
        <v>22</v>
      </c>
      <c r="F154" s="333" t="s">
        <v>21</v>
      </c>
      <c r="G154" s="333" t="s">
        <v>20</v>
      </c>
      <c r="H154" s="333" t="s">
        <v>19</v>
      </c>
      <c r="I154" s="33" t="s">
        <v>18</v>
      </c>
      <c r="J154" s="33" t="s">
        <v>17</v>
      </c>
      <c r="K154" s="34" t="s">
        <v>16</v>
      </c>
      <c r="L154" s="33" t="s">
        <v>15</v>
      </c>
      <c r="M154" s="32" t="s">
        <v>15</v>
      </c>
      <c r="N154" s="31" t="s">
        <v>15</v>
      </c>
    </row>
    <row r="155" spans="1:16">
      <c r="A155" s="30"/>
      <c r="B155" s="346"/>
      <c r="C155" s="320"/>
      <c r="D155" s="320"/>
      <c r="E155" s="334"/>
      <c r="F155" s="334"/>
      <c r="G155" s="334"/>
      <c r="H155" s="334"/>
      <c r="I155" s="29"/>
      <c r="J155" s="29"/>
      <c r="K155" s="28"/>
      <c r="L155" s="27" t="s">
        <v>14</v>
      </c>
      <c r="M155" s="26" t="s">
        <v>13</v>
      </c>
      <c r="N155" s="25" t="s">
        <v>12</v>
      </c>
    </row>
    <row r="156" spans="1:16">
      <c r="A156" s="24" t="s">
        <v>11</v>
      </c>
      <c r="B156" s="19" t="s">
        <v>2</v>
      </c>
      <c r="C156" s="18"/>
      <c r="D156" s="18"/>
      <c r="E156" s="18"/>
      <c r="F156" s="18" t="s">
        <v>2</v>
      </c>
      <c r="G156" s="18" t="s">
        <v>2</v>
      </c>
      <c r="H156" s="18"/>
      <c r="I156" s="17"/>
      <c r="J156" s="17">
        <v>0.13</v>
      </c>
      <c r="K156" s="17">
        <v>0.16</v>
      </c>
      <c r="L156" s="23"/>
      <c r="M156" s="23"/>
      <c r="N156" s="16"/>
    </row>
    <row r="157" spans="1:16">
      <c r="A157" s="20" t="s">
        <v>10</v>
      </c>
      <c r="B157" s="19" t="s">
        <v>2</v>
      </c>
      <c r="C157" s="18"/>
      <c r="D157" s="18" t="s">
        <v>2</v>
      </c>
      <c r="E157" s="18"/>
      <c r="F157" s="18"/>
      <c r="G157" s="18"/>
      <c r="H157" s="18" t="s">
        <v>2</v>
      </c>
      <c r="I157" s="17">
        <v>0.18</v>
      </c>
      <c r="J157" s="17">
        <v>0.18</v>
      </c>
      <c r="K157" s="17">
        <v>0.18</v>
      </c>
      <c r="L157" s="17">
        <v>0.18</v>
      </c>
      <c r="M157" s="17">
        <v>0.18</v>
      </c>
      <c r="N157" s="16">
        <v>0.18</v>
      </c>
    </row>
    <row r="158" spans="1:16">
      <c r="A158" s="20" t="s">
        <v>9</v>
      </c>
      <c r="B158" s="19" t="s">
        <v>2</v>
      </c>
      <c r="C158" s="18"/>
      <c r="D158" s="18" t="s">
        <v>2</v>
      </c>
      <c r="E158" s="18" t="s">
        <v>2</v>
      </c>
      <c r="F158" s="18"/>
      <c r="G158" s="18" t="s">
        <v>2</v>
      </c>
      <c r="H158" s="18"/>
      <c r="I158" s="17">
        <v>0.128</v>
      </c>
      <c r="J158" s="17"/>
      <c r="K158" s="17"/>
      <c r="L158" s="17"/>
      <c r="M158" s="17"/>
      <c r="N158" s="16"/>
    </row>
    <row r="159" spans="1:16">
      <c r="A159" s="20" t="s">
        <v>8</v>
      </c>
      <c r="B159" s="19"/>
      <c r="C159" s="18" t="s">
        <v>2</v>
      </c>
      <c r="D159" s="18" t="s">
        <v>2</v>
      </c>
      <c r="E159" s="18"/>
      <c r="F159" s="18" t="s">
        <v>2</v>
      </c>
      <c r="G159" s="18" t="s">
        <v>2</v>
      </c>
      <c r="H159" s="18"/>
      <c r="I159" s="17">
        <v>0</v>
      </c>
      <c r="J159" s="17">
        <v>0</v>
      </c>
      <c r="K159" s="17">
        <v>0</v>
      </c>
      <c r="L159" s="17"/>
      <c r="M159" s="17">
        <v>0.15</v>
      </c>
      <c r="N159" s="16">
        <v>0.15</v>
      </c>
    </row>
    <row r="160" spans="1:16">
      <c r="A160" s="20" t="s">
        <v>7</v>
      </c>
      <c r="B160" s="19" t="s">
        <v>2</v>
      </c>
      <c r="C160" s="18"/>
      <c r="D160" s="18"/>
      <c r="E160" s="18"/>
      <c r="F160" s="18" t="s">
        <v>2</v>
      </c>
      <c r="G160" s="18"/>
      <c r="H160" s="18" t="s">
        <v>2</v>
      </c>
      <c r="I160" s="17"/>
      <c r="J160" s="17">
        <v>0.12770000000000001</v>
      </c>
      <c r="K160" s="17">
        <v>0.16309999999999999</v>
      </c>
      <c r="L160" s="17"/>
      <c r="M160" s="17">
        <v>0.12889999999999999</v>
      </c>
      <c r="N160" s="16">
        <v>0.1636</v>
      </c>
    </row>
    <row r="161" spans="1:14">
      <c r="A161" s="20" t="s">
        <v>6</v>
      </c>
      <c r="B161" s="19"/>
      <c r="C161" s="18" t="s">
        <v>2</v>
      </c>
      <c r="D161" s="18"/>
      <c r="E161" s="18" t="s">
        <v>2</v>
      </c>
      <c r="F161" s="18"/>
      <c r="G161" s="18" t="s">
        <v>2</v>
      </c>
      <c r="H161" s="18"/>
      <c r="I161" s="17">
        <v>0.152</v>
      </c>
      <c r="J161" s="17"/>
      <c r="K161" s="17"/>
      <c r="L161" s="17">
        <v>0.1497</v>
      </c>
      <c r="M161" s="17"/>
      <c r="N161" s="16"/>
    </row>
    <row r="162" spans="1:14">
      <c r="A162" s="20" t="s">
        <v>5</v>
      </c>
      <c r="B162" s="19"/>
      <c r="C162" s="18" t="s">
        <v>2</v>
      </c>
      <c r="D162" s="18" t="s">
        <v>2</v>
      </c>
      <c r="E162" s="18" t="s">
        <v>2</v>
      </c>
      <c r="F162" s="18"/>
      <c r="G162" s="18" t="s">
        <v>2</v>
      </c>
      <c r="H162" s="18"/>
      <c r="I162" s="22">
        <v>3.7100000000000001E-2</v>
      </c>
      <c r="J162" s="17">
        <v>2.9100000000000001E-2</v>
      </c>
      <c r="K162" s="17">
        <v>4.0300000000000002E-2</v>
      </c>
      <c r="L162" s="17">
        <v>8.0000000000000004E-4</v>
      </c>
      <c r="M162" s="17">
        <v>6.8999999999999999E-3</v>
      </c>
      <c r="N162" s="21">
        <v>4.1000000000000003E-3</v>
      </c>
    </row>
    <row r="163" spans="1:14">
      <c r="A163" s="20" t="s">
        <v>4</v>
      </c>
      <c r="B163" s="19"/>
      <c r="C163" s="18" t="s">
        <v>2</v>
      </c>
      <c r="D163" s="18" t="s">
        <v>2</v>
      </c>
      <c r="E163" s="18"/>
      <c r="F163" s="18" t="s">
        <v>2</v>
      </c>
      <c r="G163" s="18" t="s">
        <v>2</v>
      </c>
      <c r="H163" s="18"/>
      <c r="I163" s="17">
        <v>0.11020000000000001</v>
      </c>
      <c r="J163" s="17">
        <v>0.1024</v>
      </c>
      <c r="K163" s="17">
        <v>8.3799999999999999E-2</v>
      </c>
      <c r="L163" s="17"/>
      <c r="M163" s="17"/>
      <c r="N163" s="16">
        <v>7.1900000000000006E-2</v>
      </c>
    </row>
    <row r="164" spans="1:14">
      <c r="A164" s="15" t="s">
        <v>3</v>
      </c>
      <c r="B164" s="14" t="s">
        <v>2</v>
      </c>
      <c r="C164" s="13" t="s">
        <v>2</v>
      </c>
      <c r="D164" s="13" t="s">
        <v>2</v>
      </c>
      <c r="E164" s="13" t="s">
        <v>2</v>
      </c>
      <c r="F164" s="13"/>
      <c r="G164" s="13"/>
      <c r="H164" s="13" t="s">
        <v>2</v>
      </c>
      <c r="I164" s="12"/>
      <c r="J164" s="12"/>
      <c r="K164" s="12"/>
      <c r="L164" s="12"/>
      <c r="M164" s="12"/>
      <c r="N164" s="11"/>
    </row>
    <row r="165" spans="1:14" ht="13.8" thickBot="1">
      <c r="A165" s="10" t="s">
        <v>1</v>
      </c>
      <c r="B165" s="9"/>
      <c r="C165" s="8"/>
      <c r="D165" s="8"/>
      <c r="E165" s="8"/>
      <c r="F165" s="8"/>
      <c r="G165" s="8"/>
      <c r="H165" s="8"/>
      <c r="I165" s="7">
        <f>SUM(I156:I164)/5</f>
        <v>0.12145999999999998</v>
      </c>
      <c r="J165" s="7">
        <f>SUM(J156:J164)/5</f>
        <v>0.11384000000000001</v>
      </c>
      <c r="K165" s="7">
        <f>SUM(K156:K164)/5</f>
        <v>0.12544</v>
      </c>
      <c r="L165" s="6">
        <f>SUM(L156:L164)/3</f>
        <v>0.11016666666666668</v>
      </c>
      <c r="M165" s="5">
        <f>SUM(M156:M164)/4</f>
        <v>0.11645</v>
      </c>
      <c r="N165" s="4">
        <f>SUM(N156:N164)/5</f>
        <v>0.11391999999999998</v>
      </c>
    </row>
    <row r="167" spans="1:14">
      <c r="A167" s="3"/>
    </row>
    <row r="168" spans="1:14">
      <c r="A168" s="1" t="s">
        <v>0</v>
      </c>
    </row>
    <row r="169" spans="1:14">
      <c r="A169" s="2"/>
    </row>
    <row r="171" spans="1:14">
      <c r="D171" s="2"/>
    </row>
    <row r="172" spans="1:14">
      <c r="D172" s="2"/>
    </row>
  </sheetData>
  <mergeCells count="41">
    <mergeCell ref="A22:B22"/>
    <mergeCell ref="B153:B155"/>
    <mergeCell ref="A1:M1"/>
    <mergeCell ref="A2:M2"/>
    <mergeCell ref="A6:M6"/>
    <mergeCell ref="L83:M83"/>
    <mergeCell ref="H83:I83"/>
    <mergeCell ref="A56:M56"/>
    <mergeCell ref="H9:I9"/>
    <mergeCell ref="A28:M28"/>
    <mergeCell ref="D22:E22"/>
    <mergeCell ref="F22:G22"/>
    <mergeCell ref="H31:I31"/>
    <mergeCell ref="E154:E155"/>
    <mergeCell ref="D153:D155"/>
    <mergeCell ref="H154:H155"/>
    <mergeCell ref="H59:I59"/>
    <mergeCell ref="Q57:R57"/>
    <mergeCell ref="N59:O59"/>
    <mergeCell ref="N131:P131"/>
    <mergeCell ref="L134:M134"/>
    <mergeCell ref="F154:F155"/>
    <mergeCell ref="G152:H152"/>
    <mergeCell ref="G153:H153"/>
    <mergeCell ref="A108:M108"/>
    <mergeCell ref="H134:I134"/>
    <mergeCell ref="G154:G155"/>
    <mergeCell ref="C153:C155"/>
    <mergeCell ref="E153:F153"/>
    <mergeCell ref="L59:M59"/>
    <mergeCell ref="A80:M80"/>
    <mergeCell ref="N80:P80"/>
    <mergeCell ref="N134:O134"/>
    <mergeCell ref="E152:F152"/>
    <mergeCell ref="A131:M131"/>
    <mergeCell ref="N56:P56"/>
    <mergeCell ref="N83:O83"/>
    <mergeCell ref="N108:P108"/>
    <mergeCell ref="H111:I111"/>
    <mergeCell ref="L111:M111"/>
    <mergeCell ref="N111:O111"/>
  </mergeCells>
  <pageMargins left="0.78740157480314965" right="0.78740157480314965" top="0.98425196850393704" bottom="0.98425196850393704" header="0.51181102362204722" footer="0.51181102362204722"/>
  <pageSetup paperSize="9" scale="58" fitToHeight="3" orientation="landscape" r:id="rId1"/>
  <headerFooter alignWithMargins="0">
    <oddHeader>&amp;L
Auswertung der Umfrage des Gemeinde- und Städtetag Baden-Württemberg "Abgaben 2014"&amp;C                                                                                            Anlage 3 zu GRDrs 842/2015</oddHeader>
  </headerFooter>
  <rowBreaks count="2" manualBreakCount="2">
    <brk id="53" max="16383" man="1"/>
    <brk id="10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55"/>
  <sheetViews>
    <sheetView topLeftCell="A16" workbookViewId="0">
      <selection activeCell="J51" sqref="J51"/>
    </sheetView>
  </sheetViews>
  <sheetFormatPr baseColWidth="10" defaultColWidth="11.44140625" defaultRowHeight="10.199999999999999"/>
  <cols>
    <col min="1" max="1" width="20.6640625" style="130" customWidth="1"/>
    <col min="2" max="2" width="7.88671875" style="130" customWidth="1"/>
    <col min="3" max="3" width="7.33203125" style="130" customWidth="1"/>
    <col min="4" max="4" width="7.44140625" style="130" customWidth="1"/>
    <col min="5" max="5" width="7" style="130" customWidth="1"/>
    <col min="6" max="6" width="7.6640625" style="130" bestFit="1" customWidth="1"/>
    <col min="7" max="8" width="8.6640625" style="130" customWidth="1"/>
    <col min="9" max="9" width="8.109375" style="130" customWidth="1"/>
    <col min="10" max="10" width="10.5546875" style="130" customWidth="1"/>
    <col min="11" max="13" width="11.33203125" style="130" customWidth="1"/>
    <col min="14" max="14" width="13.88671875" style="130" customWidth="1"/>
    <col min="15" max="15" width="7.44140625" style="130" customWidth="1"/>
    <col min="16" max="16" width="5.44140625" style="130" customWidth="1"/>
    <col min="17" max="17" width="26" style="130" customWidth="1"/>
    <col min="18" max="18" width="9.33203125" style="130" customWidth="1"/>
    <col min="19" max="19" width="7.88671875" style="130" customWidth="1"/>
    <col min="20" max="20" width="8.109375" style="130" customWidth="1"/>
    <col min="21" max="21" width="7.88671875" style="130" customWidth="1"/>
    <col min="22" max="22" width="5.33203125" style="130" customWidth="1"/>
    <col min="23" max="23" width="8.33203125" style="130" customWidth="1"/>
    <col min="24" max="24" width="8" style="130" customWidth="1"/>
    <col min="25" max="25" width="9.109375" style="130" customWidth="1"/>
    <col min="26" max="26" width="7.88671875" style="130" customWidth="1"/>
    <col min="27" max="27" width="8.109375" style="130" customWidth="1"/>
    <col min="28" max="28" width="7.5546875" style="130" customWidth="1"/>
    <col min="29" max="16384" width="11.44140625" style="130"/>
  </cols>
  <sheetData>
    <row r="1" spans="1:28" ht="13.2">
      <c r="A1" s="219"/>
      <c r="B1" s="218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6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ht="13.2">
      <c r="A2" s="214"/>
      <c r="B2" s="359" t="s">
        <v>132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6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</row>
    <row r="3" spans="1:28" ht="13.2">
      <c r="A3" s="151"/>
      <c r="B3" s="212"/>
      <c r="C3" s="111"/>
      <c r="D3" s="111"/>
      <c r="E3" s="111"/>
      <c r="F3" s="111"/>
      <c r="G3" s="111"/>
      <c r="H3" s="211"/>
      <c r="I3" s="211"/>
      <c r="J3" s="111"/>
      <c r="K3" s="111"/>
      <c r="L3" s="111"/>
      <c r="M3" s="111"/>
      <c r="N3" s="210"/>
      <c r="O3" s="209"/>
      <c r="P3" s="209"/>
      <c r="Q3" s="209"/>
      <c r="R3" s="209"/>
      <c r="S3" s="209"/>
      <c r="T3" s="209"/>
      <c r="U3" s="209"/>
      <c r="V3" s="209"/>
      <c r="W3" s="209"/>
      <c r="X3" s="208"/>
      <c r="Y3" s="207"/>
      <c r="Z3" s="207"/>
      <c r="AA3" s="207"/>
      <c r="AB3" s="206"/>
    </row>
    <row r="4" spans="1:28" ht="13.2">
      <c r="A4" s="81"/>
      <c r="B4" s="351" t="s">
        <v>179</v>
      </c>
      <c r="C4" s="352"/>
      <c r="D4" s="352"/>
      <c r="E4" s="352"/>
      <c r="F4" s="353"/>
      <c r="G4" s="367" t="s">
        <v>178</v>
      </c>
      <c r="H4" s="317"/>
      <c r="I4" s="317"/>
      <c r="J4" s="205" t="s">
        <v>177</v>
      </c>
      <c r="K4" s="205"/>
      <c r="L4" s="205"/>
      <c r="M4" s="205"/>
      <c r="N4" s="204"/>
    </row>
    <row r="5" spans="1:28" ht="13.8" thickBot="1">
      <c r="A5" s="69"/>
      <c r="B5" s="354"/>
      <c r="C5" s="355"/>
      <c r="D5" s="355"/>
      <c r="E5" s="355"/>
      <c r="F5" s="356"/>
      <c r="G5" s="368" t="s">
        <v>176</v>
      </c>
      <c r="H5" s="317"/>
      <c r="I5" s="317"/>
      <c r="J5" s="73" t="s">
        <v>175</v>
      </c>
      <c r="K5" s="203" t="s">
        <v>174</v>
      </c>
      <c r="L5" s="203" t="s">
        <v>173</v>
      </c>
      <c r="M5" s="203" t="s">
        <v>172</v>
      </c>
      <c r="N5" s="202"/>
    </row>
    <row r="6" spans="1:28" ht="11.25" customHeight="1" thickBot="1">
      <c r="A6" s="69"/>
      <c r="B6" s="65" t="s">
        <v>171</v>
      </c>
      <c r="C6" s="73" t="s">
        <v>170</v>
      </c>
      <c r="D6" s="65" t="s">
        <v>169</v>
      </c>
      <c r="E6" s="65" t="s">
        <v>168</v>
      </c>
      <c r="F6" s="65" t="s">
        <v>167</v>
      </c>
      <c r="G6" s="201" t="s">
        <v>166</v>
      </c>
      <c r="H6" s="200" t="s">
        <v>165</v>
      </c>
      <c r="I6" s="200"/>
      <c r="J6" s="57" t="s">
        <v>164</v>
      </c>
      <c r="K6" s="56" t="s">
        <v>163</v>
      </c>
      <c r="L6" s="56" t="s">
        <v>162</v>
      </c>
      <c r="M6" s="56" t="s">
        <v>161</v>
      </c>
      <c r="N6" s="199" t="s">
        <v>160</v>
      </c>
      <c r="Q6" s="198" t="s">
        <v>159</v>
      </c>
      <c r="R6" s="197" t="s">
        <v>57</v>
      </c>
      <c r="S6" s="196" t="s">
        <v>56</v>
      </c>
      <c r="T6" s="195" t="s">
        <v>55</v>
      </c>
    </row>
    <row r="7" spans="1:28" ht="13.2">
      <c r="A7" s="151"/>
      <c r="B7" s="52" t="s">
        <v>158</v>
      </c>
      <c r="C7" s="53" t="s">
        <v>158</v>
      </c>
      <c r="D7" s="52" t="s">
        <v>158</v>
      </c>
      <c r="E7" s="52" t="s">
        <v>157</v>
      </c>
      <c r="F7" s="52" t="s">
        <v>156</v>
      </c>
      <c r="G7" s="119" t="s">
        <v>155</v>
      </c>
      <c r="H7" s="194" t="s">
        <v>47</v>
      </c>
      <c r="I7" s="194" t="s">
        <v>46</v>
      </c>
      <c r="J7" s="53" t="s">
        <v>154</v>
      </c>
      <c r="K7" s="52" t="s">
        <v>153</v>
      </c>
      <c r="L7" s="52" t="s">
        <v>152</v>
      </c>
      <c r="M7" s="52" t="s">
        <v>151</v>
      </c>
      <c r="N7" s="68" t="s">
        <v>150</v>
      </c>
      <c r="Q7" s="193" t="s">
        <v>149</v>
      </c>
      <c r="R7" s="192" t="s">
        <v>148</v>
      </c>
      <c r="S7" s="191" t="s">
        <v>147</v>
      </c>
      <c r="T7" s="190" t="s">
        <v>146</v>
      </c>
    </row>
    <row r="8" spans="1:28" ht="13.2">
      <c r="A8" s="24" t="s">
        <v>11</v>
      </c>
      <c r="B8" s="149"/>
      <c r="C8" s="148"/>
      <c r="D8" s="148"/>
      <c r="E8" s="148"/>
      <c r="F8" s="148"/>
      <c r="G8" s="189"/>
      <c r="H8" s="189"/>
      <c r="I8" s="189"/>
      <c r="J8" s="148"/>
      <c r="K8" s="148"/>
      <c r="L8" s="148"/>
      <c r="M8" s="148"/>
      <c r="N8" s="188"/>
      <c r="Q8" s="186" t="s">
        <v>145</v>
      </c>
      <c r="R8" s="185" t="s">
        <v>144</v>
      </c>
      <c r="S8" s="184" t="s">
        <v>143</v>
      </c>
      <c r="T8" s="183" t="s">
        <v>142</v>
      </c>
    </row>
    <row r="9" spans="1:28" ht="13.2">
      <c r="A9" s="20" t="s">
        <v>44</v>
      </c>
      <c r="B9" s="144"/>
      <c r="C9" s="143"/>
      <c r="D9" s="143"/>
      <c r="E9" s="143"/>
      <c r="F9" s="143" t="s">
        <v>2</v>
      </c>
      <c r="G9" s="177"/>
      <c r="H9" s="187" t="s">
        <v>141</v>
      </c>
      <c r="I9" s="187" t="s">
        <v>141</v>
      </c>
      <c r="J9" s="143" t="s">
        <v>2</v>
      </c>
      <c r="K9" s="143" t="s">
        <v>2</v>
      </c>
      <c r="L9" s="143"/>
      <c r="M9" s="143" t="s">
        <v>2</v>
      </c>
      <c r="N9" s="178"/>
      <c r="Q9" s="186" t="s">
        <v>140</v>
      </c>
      <c r="R9" s="185" t="s">
        <v>139</v>
      </c>
      <c r="S9" s="184" t="s">
        <v>138</v>
      </c>
      <c r="T9" s="183" t="s">
        <v>137</v>
      </c>
    </row>
    <row r="10" spans="1:28" ht="13.8" thickBot="1">
      <c r="A10" s="20" t="s">
        <v>9</v>
      </c>
      <c r="B10" s="144"/>
      <c r="C10" s="143"/>
      <c r="D10" s="143"/>
      <c r="E10" s="143"/>
      <c r="F10" s="143"/>
      <c r="G10" s="177"/>
      <c r="H10" s="177"/>
      <c r="I10" s="177"/>
      <c r="J10" s="143"/>
      <c r="K10" s="143"/>
      <c r="L10" s="143"/>
      <c r="M10" s="143"/>
      <c r="N10" s="178"/>
      <c r="Q10" s="182" t="s">
        <v>136</v>
      </c>
      <c r="R10" s="181" t="s">
        <v>135</v>
      </c>
      <c r="S10" s="180" t="s">
        <v>134</v>
      </c>
      <c r="T10" s="179" t="s">
        <v>133</v>
      </c>
    </row>
    <row r="11" spans="1:28" ht="13.2">
      <c r="A11" s="20" t="s">
        <v>8</v>
      </c>
      <c r="B11" s="144"/>
      <c r="C11" s="143"/>
      <c r="D11" s="143"/>
      <c r="E11" s="143"/>
      <c r="F11" s="143" t="s">
        <v>2</v>
      </c>
      <c r="G11" s="177"/>
      <c r="H11" s="177">
        <v>0</v>
      </c>
      <c r="I11" s="177">
        <v>140</v>
      </c>
      <c r="J11" s="143" t="s">
        <v>2</v>
      </c>
      <c r="K11" s="143"/>
      <c r="L11" s="143" t="s">
        <v>2</v>
      </c>
      <c r="M11" s="143"/>
      <c r="N11" s="178"/>
      <c r="Q11" s="167"/>
      <c r="R11" s="167"/>
      <c r="S11" s="171"/>
    </row>
    <row r="12" spans="1:28" ht="13.2">
      <c r="A12" s="20" t="s">
        <v>7</v>
      </c>
      <c r="B12" s="144" t="s">
        <v>2</v>
      </c>
      <c r="C12" s="143" t="s">
        <v>2</v>
      </c>
      <c r="D12" s="143"/>
      <c r="E12" s="143"/>
      <c r="F12" s="143"/>
      <c r="G12" s="177"/>
      <c r="H12" s="177">
        <v>38</v>
      </c>
      <c r="I12" s="177">
        <v>152</v>
      </c>
      <c r="J12" s="143"/>
      <c r="K12" s="143"/>
      <c r="L12" s="143"/>
      <c r="M12" s="143" t="s">
        <v>2</v>
      </c>
      <c r="N12" s="178"/>
      <c r="Q12" s="1"/>
      <c r="R12" s="167"/>
      <c r="S12" s="171"/>
    </row>
    <row r="13" spans="1:28" ht="13.2">
      <c r="A13" s="20" t="s">
        <v>6</v>
      </c>
      <c r="B13" s="144" t="s">
        <v>2</v>
      </c>
      <c r="C13" s="143"/>
      <c r="D13" s="143"/>
      <c r="E13" s="143"/>
      <c r="F13" s="143"/>
      <c r="G13" s="177"/>
      <c r="H13" s="177">
        <v>22</v>
      </c>
      <c r="I13" s="177">
        <v>90</v>
      </c>
      <c r="J13" s="143"/>
      <c r="K13" s="143"/>
      <c r="L13" s="143" t="s">
        <v>2</v>
      </c>
      <c r="M13" s="143" t="s">
        <v>2</v>
      </c>
      <c r="N13" s="178"/>
      <c r="Q13" s="167"/>
      <c r="R13" s="167"/>
      <c r="S13" s="167"/>
    </row>
    <row r="14" spans="1:28" ht="13.2">
      <c r="A14" s="20" t="s">
        <v>5</v>
      </c>
      <c r="B14" s="144" t="s">
        <v>2</v>
      </c>
      <c r="C14" s="143"/>
      <c r="D14" s="143"/>
      <c r="E14" s="143"/>
      <c r="F14" s="143"/>
      <c r="G14" s="177"/>
      <c r="H14" s="177">
        <v>22.5</v>
      </c>
      <c r="I14" s="177">
        <v>119</v>
      </c>
      <c r="J14" s="143" t="s">
        <v>2</v>
      </c>
      <c r="K14" s="143"/>
      <c r="L14" s="143" t="s">
        <v>2</v>
      </c>
      <c r="M14" s="143" t="s">
        <v>2</v>
      </c>
      <c r="N14" s="178"/>
      <c r="Q14" s="167"/>
      <c r="R14" s="167"/>
      <c r="S14" s="167"/>
    </row>
    <row r="15" spans="1:28" ht="13.2">
      <c r="A15" s="20" t="s">
        <v>4</v>
      </c>
      <c r="B15" s="144" t="s">
        <v>2</v>
      </c>
      <c r="C15" s="143"/>
      <c r="D15" s="143"/>
      <c r="E15" s="143"/>
      <c r="F15" s="143"/>
      <c r="G15" s="177"/>
      <c r="H15" s="177">
        <v>27</v>
      </c>
      <c r="I15" s="177">
        <v>117</v>
      </c>
      <c r="J15" s="143" t="s">
        <v>2</v>
      </c>
      <c r="K15" s="143"/>
      <c r="L15" s="143" t="s">
        <v>2</v>
      </c>
      <c r="M15" s="143" t="s">
        <v>2</v>
      </c>
      <c r="N15" s="176"/>
    </row>
    <row r="16" spans="1:28" ht="13.2">
      <c r="A16" s="15" t="s">
        <v>110</v>
      </c>
      <c r="B16" s="139"/>
      <c r="C16" s="138"/>
      <c r="D16" s="138"/>
      <c r="E16" s="138"/>
      <c r="F16" s="138"/>
      <c r="G16" s="175"/>
      <c r="H16" s="175"/>
      <c r="I16" s="175"/>
      <c r="J16" s="138"/>
      <c r="K16" s="138"/>
      <c r="L16" s="138"/>
      <c r="M16" s="138"/>
      <c r="N16" s="174"/>
    </row>
    <row r="17" spans="1:28" ht="13.8" thickBot="1">
      <c r="A17" s="10" t="s">
        <v>74</v>
      </c>
      <c r="B17" s="173"/>
      <c r="C17" s="173"/>
      <c r="D17" s="173"/>
      <c r="E17" s="173"/>
      <c r="F17" s="173"/>
      <c r="G17" s="173"/>
      <c r="H17" s="134">
        <f>(SUM(H8:H16)+24)/5</f>
        <v>26.7</v>
      </c>
      <c r="I17" s="134">
        <f>(SUM(I8:I16)+32)/6</f>
        <v>108.33333333333333</v>
      </c>
      <c r="J17" s="173"/>
      <c r="K17" s="173"/>
      <c r="L17" s="173"/>
      <c r="M17" s="173"/>
      <c r="N17" s="172"/>
    </row>
    <row r="18" spans="1:28" ht="13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1:28" ht="13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1:28" ht="13.2">
      <c r="A20" s="1" t="s">
        <v>73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1:28" ht="13.2"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1:28" ht="13.2">
      <c r="D22" s="357"/>
      <c r="E22" s="358"/>
      <c r="F22" s="358"/>
      <c r="G22" s="170"/>
      <c r="H22" s="170"/>
      <c r="I22" s="17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1:28" ht="13.2">
      <c r="D23" s="357"/>
      <c r="E23" s="358"/>
      <c r="F23" s="358"/>
      <c r="G23" s="170"/>
      <c r="H23" s="170"/>
      <c r="I23" s="170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1:28" ht="13.2">
      <c r="D24" s="357"/>
      <c r="E24" s="358"/>
      <c r="F24" s="358"/>
      <c r="G24" s="170"/>
      <c r="H24" s="170"/>
      <c r="I24" s="170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1:28" ht="13.2">
      <c r="D25" s="357"/>
      <c r="E25" s="358"/>
      <c r="F25" s="358"/>
      <c r="G25" s="170"/>
      <c r="H25" s="170"/>
      <c r="I25" s="170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1:28" ht="13.2">
      <c r="D26" s="171"/>
      <c r="E26" s="171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13.2">
      <c r="D27" s="171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1:28" ht="13.2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8" ht="13.2">
      <c r="A29" s="167"/>
      <c r="B29" s="167"/>
      <c r="C29" s="167"/>
      <c r="D29" s="357"/>
      <c r="E29" s="358"/>
      <c r="F29" s="358"/>
      <c r="G29" s="170"/>
      <c r="H29" s="170"/>
      <c r="I29" s="170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1:28" ht="13.2">
      <c r="A30" s="167"/>
      <c r="B30" s="167"/>
      <c r="C30" s="167"/>
      <c r="D30" s="357"/>
      <c r="E30" s="358"/>
      <c r="F30" s="358"/>
      <c r="G30" s="170"/>
      <c r="H30" s="170"/>
      <c r="I30" s="170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1:28" ht="13.2">
      <c r="A31" s="1"/>
      <c r="B31" s="169"/>
      <c r="C31" s="1"/>
      <c r="D31" s="362"/>
      <c r="E31" s="363"/>
      <c r="F31" s="363"/>
      <c r="G31" s="168"/>
      <c r="H31" s="168"/>
      <c r="I31" s="168"/>
      <c r="J31" s="1"/>
      <c r="K31" s="1"/>
      <c r="L31" s="1"/>
      <c r="M31" s="1"/>
      <c r="N31" s="1"/>
      <c r="O31" s="1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28" ht="13.2">
      <c r="A32" s="1"/>
      <c r="B32" s="169"/>
      <c r="C32" s="1"/>
      <c r="D32" s="362"/>
      <c r="E32" s="363"/>
      <c r="F32" s="363"/>
      <c r="G32" s="168"/>
      <c r="H32" s="168"/>
      <c r="I32" s="168"/>
      <c r="J32" s="1"/>
      <c r="K32" s="1"/>
      <c r="L32" s="1"/>
      <c r="M32" s="1"/>
      <c r="N32" s="1"/>
      <c r="O32" s="1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15">
      <c r="A33" s="131"/>
      <c r="B33" s="166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ht="10.8" thickBot="1">
      <c r="A34" s="131"/>
      <c r="B34" s="166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>
      <c r="A35" s="165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3"/>
    </row>
    <row r="36" spans="1:15" ht="13.2">
      <c r="A36" s="162"/>
      <c r="B36" s="369" t="s">
        <v>132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6"/>
    </row>
    <row r="37" spans="1:15">
      <c r="A37" s="161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59"/>
    </row>
    <row r="38" spans="1:15" ht="13.2">
      <c r="A38" s="81"/>
      <c r="B38" s="158" t="s">
        <v>131</v>
      </c>
      <c r="C38" s="158"/>
      <c r="D38" s="158"/>
      <c r="E38" s="158"/>
      <c r="F38" s="157"/>
      <c r="G38" s="157"/>
      <c r="H38" s="157"/>
      <c r="I38" s="157"/>
      <c r="J38" s="310" t="s">
        <v>130</v>
      </c>
      <c r="K38" s="310"/>
      <c r="L38" s="156" t="s">
        <v>129</v>
      </c>
      <c r="M38" s="156"/>
      <c r="N38" s="156"/>
      <c r="O38" s="155"/>
    </row>
    <row r="39" spans="1:15" ht="13.2">
      <c r="A39" s="69"/>
      <c r="B39" s="154" t="s">
        <v>128</v>
      </c>
      <c r="C39" s="154"/>
      <c r="D39" s="154"/>
      <c r="E39" s="154"/>
      <c r="F39" s="154"/>
      <c r="G39" s="154"/>
      <c r="H39" s="154"/>
      <c r="I39" s="154"/>
      <c r="J39" s="364" t="s">
        <v>127</v>
      </c>
      <c r="K39" s="364"/>
      <c r="L39" s="365" t="s">
        <v>126</v>
      </c>
      <c r="M39" s="365"/>
      <c r="N39" s="365"/>
      <c r="O39" s="366"/>
    </row>
    <row r="40" spans="1:15" ht="13.2">
      <c r="A40" s="69"/>
      <c r="B40" s="360" t="s">
        <v>125</v>
      </c>
      <c r="C40" s="349" t="s">
        <v>121</v>
      </c>
      <c r="D40" s="349" t="s">
        <v>124</v>
      </c>
      <c r="E40" s="349" t="s">
        <v>121</v>
      </c>
      <c r="F40" s="349" t="s">
        <v>123</v>
      </c>
      <c r="G40" s="349" t="s">
        <v>121</v>
      </c>
      <c r="H40" s="349" t="s">
        <v>122</v>
      </c>
      <c r="I40" s="349" t="s">
        <v>121</v>
      </c>
      <c r="J40" s="65" t="s">
        <v>120</v>
      </c>
      <c r="K40" s="153" t="s">
        <v>119</v>
      </c>
      <c r="L40" s="146" t="s">
        <v>118</v>
      </c>
      <c r="M40" s="146" t="s">
        <v>117</v>
      </c>
      <c r="N40" s="146" t="s">
        <v>116</v>
      </c>
      <c r="O40" s="152" t="s">
        <v>115</v>
      </c>
    </row>
    <row r="41" spans="1:15" ht="13.2">
      <c r="A41" s="151"/>
      <c r="B41" s="361"/>
      <c r="C41" s="350"/>
      <c r="D41" s="350"/>
      <c r="E41" s="350"/>
      <c r="F41" s="350"/>
      <c r="G41" s="350"/>
      <c r="H41" s="350"/>
      <c r="I41" s="350"/>
      <c r="J41" s="52" t="s">
        <v>114</v>
      </c>
      <c r="K41" s="99" t="s">
        <v>114</v>
      </c>
      <c r="L41" s="136" t="s">
        <v>113</v>
      </c>
      <c r="M41" s="136" t="s">
        <v>112</v>
      </c>
      <c r="N41" s="136" t="s">
        <v>111</v>
      </c>
      <c r="O41" s="150"/>
    </row>
    <row r="42" spans="1:15" ht="13.2">
      <c r="A42" s="24" t="s">
        <v>11</v>
      </c>
      <c r="B42" s="149"/>
      <c r="C42" s="148"/>
      <c r="D42" s="148"/>
      <c r="E42" s="148"/>
      <c r="F42" s="148"/>
      <c r="G42" s="148"/>
      <c r="H42" s="148"/>
      <c r="I42" s="148"/>
      <c r="J42" s="147"/>
      <c r="K42" s="147"/>
      <c r="L42" s="146"/>
      <c r="M42" s="146"/>
      <c r="N42" s="146"/>
      <c r="O42" s="145"/>
    </row>
    <row r="43" spans="1:15" ht="13.2">
      <c r="A43" s="20" t="s">
        <v>10</v>
      </c>
      <c r="B43" s="144"/>
      <c r="C43" s="143"/>
      <c r="D43" s="143">
        <v>41</v>
      </c>
      <c r="E43" s="143">
        <v>3</v>
      </c>
      <c r="F43" s="143">
        <v>64</v>
      </c>
      <c r="G43" s="143">
        <v>8</v>
      </c>
      <c r="H43" s="143"/>
      <c r="I43" s="143"/>
      <c r="J43" s="142">
        <v>2</v>
      </c>
      <c r="K43" s="142">
        <v>9</v>
      </c>
      <c r="L43" s="141">
        <v>0.11</v>
      </c>
      <c r="M43" s="141">
        <v>0.36</v>
      </c>
      <c r="N43" s="141">
        <v>0.5</v>
      </c>
      <c r="O43" s="140">
        <v>0.03</v>
      </c>
    </row>
    <row r="44" spans="1:15" ht="13.2">
      <c r="A44" s="20" t="s">
        <v>9</v>
      </c>
      <c r="B44" s="144"/>
      <c r="C44" s="143"/>
      <c r="D44" s="143"/>
      <c r="E44" s="143"/>
      <c r="F44" s="143"/>
      <c r="G44" s="143"/>
      <c r="H44" s="143"/>
      <c r="I44" s="143"/>
      <c r="J44" s="142"/>
      <c r="K44" s="142"/>
      <c r="L44" s="141"/>
      <c r="M44" s="141"/>
      <c r="N44" s="141"/>
      <c r="O44" s="140"/>
    </row>
    <row r="45" spans="1:15" ht="13.2">
      <c r="A45" s="20" t="s">
        <v>8</v>
      </c>
      <c r="B45" s="144">
        <v>12</v>
      </c>
      <c r="C45" s="143">
        <v>1</v>
      </c>
      <c r="D45" s="143"/>
      <c r="E45" s="143"/>
      <c r="F45" s="143"/>
      <c r="G45" s="143"/>
      <c r="H45" s="143"/>
      <c r="I45" s="143"/>
      <c r="J45" s="142">
        <v>5</v>
      </c>
      <c r="K45" s="142">
        <v>5</v>
      </c>
      <c r="L45" s="141">
        <v>0.18</v>
      </c>
      <c r="M45" s="141">
        <v>0.09</v>
      </c>
      <c r="N45" s="141">
        <v>0.73</v>
      </c>
      <c r="O45" s="140">
        <v>0</v>
      </c>
    </row>
    <row r="46" spans="1:15" ht="13.2">
      <c r="A46" s="20" t="s">
        <v>7</v>
      </c>
      <c r="B46" s="144">
        <v>987</v>
      </c>
      <c r="C46" s="143">
        <v>50</v>
      </c>
      <c r="D46" s="143">
        <v>33</v>
      </c>
      <c r="E46" s="143">
        <v>3</v>
      </c>
      <c r="F46" s="143"/>
      <c r="G46" s="143"/>
      <c r="H46" s="143"/>
      <c r="I46" s="143"/>
      <c r="J46" s="142">
        <v>5</v>
      </c>
      <c r="K46" s="142">
        <v>10</v>
      </c>
      <c r="L46" s="141">
        <v>0.1105</v>
      </c>
      <c r="M46" s="141">
        <v>0.24340000000000001</v>
      </c>
      <c r="N46" s="141">
        <v>0.64610000000000001</v>
      </c>
      <c r="O46" s="140"/>
    </row>
    <row r="47" spans="1:15" ht="13.2">
      <c r="A47" s="20" t="s">
        <v>6</v>
      </c>
      <c r="B47" s="144">
        <v>1557</v>
      </c>
      <c r="C47" s="143">
        <v>103</v>
      </c>
      <c r="D47" s="143"/>
      <c r="E47" s="143"/>
      <c r="F47" s="143"/>
      <c r="G47" s="143"/>
      <c r="H47" s="143"/>
      <c r="I47" s="143"/>
      <c r="J47" s="142">
        <v>7</v>
      </c>
      <c r="K47" s="142">
        <v>7</v>
      </c>
      <c r="L47" s="141">
        <v>0.20499999999999999</v>
      </c>
      <c r="M47" s="141">
        <v>0.14899999999999999</v>
      </c>
      <c r="N47" s="141">
        <v>0.59399999999999997</v>
      </c>
      <c r="O47" s="140">
        <v>5.1999999999999998E-2</v>
      </c>
    </row>
    <row r="48" spans="1:15" ht="13.2">
      <c r="A48" s="20" t="s">
        <v>5</v>
      </c>
      <c r="B48" s="144">
        <v>996</v>
      </c>
      <c r="C48" s="143">
        <v>47</v>
      </c>
      <c r="D48" s="143">
        <v>14</v>
      </c>
      <c r="E48" s="143">
        <v>1</v>
      </c>
      <c r="F48" s="143"/>
      <c r="G48" s="143"/>
      <c r="H48" s="143"/>
      <c r="I48" s="143"/>
      <c r="J48" s="142">
        <v>2.75</v>
      </c>
      <c r="K48" s="142">
        <v>6.75</v>
      </c>
      <c r="L48" s="141">
        <v>0.155</v>
      </c>
      <c r="M48" s="141">
        <v>0.19900000000000001</v>
      </c>
      <c r="N48" s="141">
        <v>0.64600000000000002</v>
      </c>
      <c r="O48" s="140"/>
    </row>
    <row r="49" spans="1:15" ht="13.2">
      <c r="A49" s="20" t="s">
        <v>4</v>
      </c>
      <c r="B49" s="144">
        <v>2468</v>
      </c>
      <c r="C49" s="143">
        <v>116</v>
      </c>
      <c r="D49" s="143">
        <v>151</v>
      </c>
      <c r="E49" s="143">
        <v>14</v>
      </c>
      <c r="F49" s="143">
        <v>194</v>
      </c>
      <c r="G49" s="143">
        <v>28</v>
      </c>
      <c r="H49" s="143">
        <v>4</v>
      </c>
      <c r="I49" s="143">
        <v>2</v>
      </c>
      <c r="J49" s="142">
        <v>5</v>
      </c>
      <c r="K49" s="142">
        <v>10</v>
      </c>
      <c r="L49" s="141">
        <v>0.108</v>
      </c>
      <c r="M49" s="141">
        <v>0.15</v>
      </c>
      <c r="N49" s="141">
        <v>0.70199999999999996</v>
      </c>
      <c r="O49" s="140">
        <v>0.04</v>
      </c>
    </row>
    <row r="50" spans="1:15" ht="13.2">
      <c r="A50" s="15" t="s">
        <v>110</v>
      </c>
      <c r="B50" s="139"/>
      <c r="C50" s="138"/>
      <c r="D50" s="138"/>
      <c r="E50" s="138"/>
      <c r="F50" s="138"/>
      <c r="G50" s="138"/>
      <c r="H50" s="138"/>
      <c r="I50" s="138"/>
      <c r="J50" s="137"/>
      <c r="K50" s="137"/>
      <c r="L50" s="136"/>
      <c r="M50" s="136"/>
      <c r="N50" s="136"/>
      <c r="O50" s="135"/>
    </row>
    <row r="51" spans="1:15" ht="13.8" thickBot="1">
      <c r="A51" s="10" t="s">
        <v>1</v>
      </c>
      <c r="B51" s="9">
        <f>SUM(B42:B50)/5</f>
        <v>1204</v>
      </c>
      <c r="C51" s="8">
        <f>SUM(C42:C50)/5</f>
        <v>63.4</v>
      </c>
      <c r="D51" s="8">
        <f>SUM(D42:D50)/4</f>
        <v>59.75</v>
      </c>
      <c r="E51" s="8">
        <f>SUM(E42:E50)/4</f>
        <v>5.25</v>
      </c>
      <c r="F51" s="8">
        <f>SUM(F42:F50)/2</f>
        <v>129</v>
      </c>
      <c r="G51" s="8">
        <f>SUM(G42:G50)/2</f>
        <v>18</v>
      </c>
      <c r="H51" s="8">
        <f>SUM(H42:H50)/1</f>
        <v>4</v>
      </c>
      <c r="I51" s="8">
        <f>SUM(I42:I50)/1</f>
        <v>2</v>
      </c>
      <c r="J51" s="134">
        <f>SUM(J42:J50)/6</f>
        <v>4.458333333333333</v>
      </c>
      <c r="K51" s="134">
        <f>SUM(K42:K50)/6</f>
        <v>7.958333333333333</v>
      </c>
      <c r="L51" s="133">
        <f>SUM(L42:L50)/6</f>
        <v>0.14474999999999999</v>
      </c>
      <c r="M51" s="133">
        <f>SUM(M42:M50)/6</f>
        <v>0.19856666666666667</v>
      </c>
      <c r="N51" s="133">
        <f>SUM(N42:N50)/6</f>
        <v>0.63634999999999997</v>
      </c>
      <c r="O51" s="132">
        <f>SUM(O42:O50)/3</f>
        <v>4.0666666666666663E-2</v>
      </c>
    </row>
    <row r="52" spans="1:1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1:1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3.2">
      <c r="A55" s="1" t="s">
        <v>0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</row>
  </sheetData>
  <mergeCells count="24">
    <mergeCell ref="B2:N2"/>
    <mergeCell ref="B40:B41"/>
    <mergeCell ref="C40:C41"/>
    <mergeCell ref="D40:D41"/>
    <mergeCell ref="E40:E41"/>
    <mergeCell ref="F40:F41"/>
    <mergeCell ref="D31:F31"/>
    <mergeCell ref="D32:F32"/>
    <mergeCell ref="J38:K38"/>
    <mergeCell ref="J39:K39"/>
    <mergeCell ref="L39:O39"/>
    <mergeCell ref="G4:I4"/>
    <mergeCell ref="G5:I5"/>
    <mergeCell ref="B36:O36"/>
    <mergeCell ref="D22:F22"/>
    <mergeCell ref="D23:F23"/>
    <mergeCell ref="G40:G41"/>
    <mergeCell ref="H40:H41"/>
    <mergeCell ref="I40:I41"/>
    <mergeCell ref="B4:F5"/>
    <mergeCell ref="D24:F24"/>
    <mergeCell ref="D25:F25"/>
    <mergeCell ref="D29:F29"/>
    <mergeCell ref="D30:F30"/>
  </mergeCells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Header>&amp;CAuswertung der Umfrage des Gemeinde- und Städtetag Baden-Württemberg "Abgaben 2014"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J38"/>
  <sheetViews>
    <sheetView topLeftCell="C1" workbookViewId="0">
      <selection activeCell="X2" sqref="X2"/>
    </sheetView>
  </sheetViews>
  <sheetFormatPr baseColWidth="10" defaultColWidth="11.44140625" defaultRowHeight="13.2"/>
  <cols>
    <col min="1" max="1" width="18.33203125" style="220" bestFit="1" customWidth="1"/>
    <col min="2" max="4" width="7.44140625" style="220" bestFit="1" customWidth="1"/>
    <col min="5" max="5" width="6.88671875" style="220" customWidth="1"/>
    <col min="6" max="6" width="7.44140625" style="220" bestFit="1" customWidth="1"/>
    <col min="7" max="7" width="7.6640625" style="220" bestFit="1" customWidth="1"/>
    <col min="8" max="8" width="8.5546875" style="220" bestFit="1" customWidth="1"/>
    <col min="9" max="9" width="7.109375" style="220" bestFit="1" customWidth="1"/>
    <col min="10" max="10" width="8.5546875" style="220" bestFit="1" customWidth="1"/>
    <col min="11" max="11" width="7.109375" style="220" bestFit="1" customWidth="1"/>
    <col min="12" max="12" width="11.33203125" style="220" customWidth="1"/>
    <col min="13" max="13" width="12.109375" style="220" bestFit="1" customWidth="1"/>
    <col min="14" max="14" width="9.5546875" style="220" customWidth="1"/>
    <col min="15" max="15" width="10" style="220" customWidth="1"/>
    <col min="16" max="16" width="13.5546875" style="220" customWidth="1"/>
    <col min="17" max="17" width="6.109375" style="220" bestFit="1" customWidth="1"/>
    <col min="18" max="18" width="5.44140625" style="220" customWidth="1"/>
    <col min="19" max="19" width="6.6640625" style="220" customWidth="1"/>
    <col min="20" max="20" width="6.33203125" style="220" customWidth="1"/>
    <col min="21" max="21" width="5.33203125" style="220" bestFit="1" customWidth="1"/>
    <col min="22" max="22" width="5.6640625" style="220" customWidth="1"/>
    <col min="23" max="23" width="6.33203125" style="220" bestFit="1" customWidth="1"/>
    <col min="24" max="24" width="5.109375" style="220" customWidth="1"/>
    <col min="25" max="25" width="8.109375" style="220" bestFit="1" customWidth="1"/>
    <col min="26" max="26" width="7.5546875" style="220" customWidth="1"/>
    <col min="27" max="27" width="8.109375" style="220" bestFit="1" customWidth="1"/>
    <col min="28" max="28" width="9.109375" style="220" bestFit="1" customWidth="1"/>
    <col min="29" max="29" width="7.109375" style="220" customWidth="1"/>
    <col min="30" max="30" width="9" style="220" bestFit="1" customWidth="1"/>
    <col min="31" max="31" width="8.109375" style="220" bestFit="1" customWidth="1"/>
    <col min="32" max="32" width="7.88671875" style="220" bestFit="1" customWidth="1"/>
    <col min="33" max="33" width="7.5546875" style="220" customWidth="1"/>
    <col min="34" max="34" width="8" style="220" bestFit="1" customWidth="1"/>
    <col min="35" max="35" width="8.88671875" style="220" bestFit="1" customWidth="1"/>
    <col min="36" max="36" width="7.44140625" style="220" customWidth="1"/>
    <col min="37" max="16384" width="11.44140625" style="220"/>
  </cols>
  <sheetData>
    <row r="2" spans="1:36" ht="13.8" thickBot="1"/>
    <row r="3" spans="1:36">
      <c r="A3" s="219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6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</row>
    <row r="4" spans="1:36">
      <c r="A4" s="221"/>
      <c r="B4" s="370" t="s">
        <v>180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>
      <c r="A5" s="223"/>
      <c r="B5" s="111"/>
      <c r="C5" s="111"/>
      <c r="D5" s="111"/>
      <c r="E5" s="111"/>
      <c r="F5" s="111"/>
      <c r="G5" s="111"/>
      <c r="H5" s="224"/>
      <c r="I5" s="224"/>
      <c r="J5" s="111"/>
      <c r="K5" s="111"/>
      <c r="L5" s="111"/>
      <c r="M5" s="111"/>
      <c r="N5" s="111"/>
      <c r="O5" s="111"/>
      <c r="P5" s="225"/>
      <c r="Q5" s="111"/>
      <c r="R5" s="111"/>
      <c r="S5" s="111"/>
      <c r="T5" s="111"/>
      <c r="U5" s="111"/>
      <c r="V5" s="111"/>
      <c r="W5" s="111"/>
      <c r="X5" s="68"/>
      <c r="Y5" s="209"/>
      <c r="Z5" s="208"/>
      <c r="AA5" s="226"/>
      <c r="AB5" s="226"/>
      <c r="AC5" s="209"/>
      <c r="AD5" s="227"/>
      <c r="AE5" s="227"/>
      <c r="AF5" s="227"/>
      <c r="AG5" s="228"/>
      <c r="AH5" s="228"/>
      <c r="AI5" s="229"/>
      <c r="AJ5" s="228"/>
    </row>
    <row r="6" spans="1:36">
      <c r="A6" s="230"/>
      <c r="B6" s="351" t="s">
        <v>181</v>
      </c>
      <c r="C6" s="352"/>
      <c r="D6" s="352"/>
      <c r="E6" s="352"/>
      <c r="F6" s="352"/>
      <c r="G6" s="390"/>
      <c r="H6" s="394" t="s">
        <v>182</v>
      </c>
      <c r="I6" s="390"/>
      <c r="J6" s="395" t="s">
        <v>183</v>
      </c>
      <c r="K6" s="390"/>
      <c r="L6" s="396" t="s">
        <v>177</v>
      </c>
      <c r="M6" s="397"/>
      <c r="N6" s="397"/>
      <c r="O6" s="397"/>
      <c r="P6" s="339"/>
      <c r="Q6" s="398" t="s">
        <v>131</v>
      </c>
      <c r="R6" s="399"/>
      <c r="S6" s="399"/>
      <c r="T6" s="399"/>
      <c r="U6" s="399"/>
      <c r="V6" s="399"/>
      <c r="W6" s="399"/>
      <c r="X6" s="400"/>
    </row>
    <row r="7" spans="1:36">
      <c r="A7" s="104"/>
      <c r="B7" s="391"/>
      <c r="C7" s="392"/>
      <c r="D7" s="392"/>
      <c r="E7" s="392"/>
      <c r="F7" s="392"/>
      <c r="G7" s="393"/>
      <c r="H7" s="391"/>
      <c r="I7" s="393"/>
      <c r="J7" s="392"/>
      <c r="K7" s="393"/>
      <c r="L7" s="231" t="s">
        <v>175</v>
      </c>
      <c r="M7" s="232" t="s">
        <v>174</v>
      </c>
      <c r="N7" s="232" t="s">
        <v>173</v>
      </c>
      <c r="O7" s="18" t="s">
        <v>172</v>
      </c>
      <c r="P7" s="233"/>
      <c r="Q7" s="383" t="s">
        <v>128</v>
      </c>
      <c r="R7" s="364"/>
      <c r="S7" s="364"/>
      <c r="T7" s="364"/>
      <c r="U7" s="364"/>
      <c r="V7" s="364"/>
      <c r="W7" s="364"/>
      <c r="X7" s="401"/>
    </row>
    <row r="8" spans="1:36">
      <c r="A8" s="104"/>
      <c r="B8" s="56" t="s">
        <v>171</v>
      </c>
      <c r="C8" s="56" t="s">
        <v>170</v>
      </c>
      <c r="D8" s="56" t="s">
        <v>169</v>
      </c>
      <c r="E8" s="56" t="s">
        <v>168</v>
      </c>
      <c r="F8" s="234" t="s">
        <v>184</v>
      </c>
      <c r="G8" s="57" t="s">
        <v>185</v>
      </c>
      <c r="H8" s="100" t="s">
        <v>186</v>
      </c>
      <c r="I8" s="235" t="s">
        <v>46</v>
      </c>
      <c r="J8" s="236" t="s">
        <v>186</v>
      </c>
      <c r="K8" s="71" t="s">
        <v>46</v>
      </c>
      <c r="L8" s="56" t="s">
        <v>164</v>
      </c>
      <c r="M8" s="56" t="s">
        <v>163</v>
      </c>
      <c r="N8" s="56" t="s">
        <v>162</v>
      </c>
      <c r="O8" s="56" t="s">
        <v>187</v>
      </c>
      <c r="P8" s="56" t="s">
        <v>160</v>
      </c>
      <c r="Q8" s="18" t="s">
        <v>188</v>
      </c>
      <c r="R8" s="232"/>
      <c r="S8" s="232"/>
      <c r="T8" s="232"/>
      <c r="U8" s="232"/>
      <c r="V8" s="237"/>
      <c r="W8" s="232" t="s">
        <v>189</v>
      </c>
      <c r="X8" s="238"/>
    </row>
    <row r="9" spans="1:36">
      <c r="A9" s="223"/>
      <c r="B9" s="52" t="s">
        <v>158</v>
      </c>
      <c r="C9" s="52" t="s">
        <v>158</v>
      </c>
      <c r="D9" s="52" t="s">
        <v>158</v>
      </c>
      <c r="E9" s="52" t="s">
        <v>157</v>
      </c>
      <c r="F9" s="239" t="s">
        <v>158</v>
      </c>
      <c r="G9" s="53" t="s">
        <v>156</v>
      </c>
      <c r="H9" s="99" t="s">
        <v>155</v>
      </c>
      <c r="I9" s="99" t="s">
        <v>155</v>
      </c>
      <c r="J9" s="52" t="s">
        <v>155</v>
      </c>
      <c r="K9" s="53" t="s">
        <v>155</v>
      </c>
      <c r="L9" s="52" t="s">
        <v>154</v>
      </c>
      <c r="M9" s="52" t="s">
        <v>153</v>
      </c>
      <c r="N9" s="52" t="s">
        <v>152</v>
      </c>
      <c r="O9" s="52" t="s">
        <v>151</v>
      </c>
      <c r="P9" s="52" t="s">
        <v>150</v>
      </c>
      <c r="Q9" s="52" t="s">
        <v>190</v>
      </c>
      <c r="R9" s="240" t="s">
        <v>191</v>
      </c>
      <c r="S9" s="52" t="s">
        <v>192</v>
      </c>
      <c r="T9" s="240" t="s">
        <v>191</v>
      </c>
      <c r="U9" s="52" t="s">
        <v>193</v>
      </c>
      <c r="V9" s="241" t="s">
        <v>191</v>
      </c>
      <c r="W9" s="242" t="s">
        <v>194</v>
      </c>
      <c r="X9" s="243" t="s">
        <v>191</v>
      </c>
    </row>
    <row r="10" spans="1:36">
      <c r="A10" s="24" t="s">
        <v>11</v>
      </c>
      <c r="B10" s="244" t="s">
        <v>2</v>
      </c>
      <c r="C10" s="244" t="s">
        <v>2</v>
      </c>
      <c r="D10" s="244"/>
      <c r="E10" s="244" t="s">
        <v>2</v>
      </c>
      <c r="F10" s="244" t="s">
        <v>2</v>
      </c>
      <c r="G10" s="244" t="s">
        <v>2</v>
      </c>
      <c r="H10" s="245"/>
      <c r="I10" s="245"/>
      <c r="J10" s="246"/>
      <c r="K10" s="246"/>
      <c r="L10" s="244"/>
      <c r="M10" s="244"/>
      <c r="N10" s="244"/>
      <c r="O10" s="244"/>
      <c r="P10" s="247"/>
      <c r="Q10" s="244">
        <v>206</v>
      </c>
      <c r="R10" s="244">
        <v>6</v>
      </c>
      <c r="S10" s="244">
        <v>145</v>
      </c>
      <c r="T10" s="244">
        <v>10</v>
      </c>
      <c r="U10" s="244"/>
      <c r="V10" s="244"/>
      <c r="W10" s="244"/>
      <c r="X10" s="248"/>
    </row>
    <row r="11" spans="1:36">
      <c r="A11" s="20" t="s">
        <v>10</v>
      </c>
      <c r="B11" s="249" t="s">
        <v>2</v>
      </c>
      <c r="C11" s="249" t="s">
        <v>2</v>
      </c>
      <c r="D11" s="249" t="s">
        <v>2</v>
      </c>
      <c r="E11" s="249" t="s">
        <v>2</v>
      </c>
      <c r="F11" s="249" t="s">
        <v>2</v>
      </c>
      <c r="G11" s="249" t="s">
        <v>2</v>
      </c>
      <c r="H11" s="250"/>
      <c r="I11" s="250"/>
      <c r="J11" s="251"/>
      <c r="K11" s="251"/>
      <c r="L11" s="249"/>
      <c r="M11" s="249"/>
      <c r="N11" s="249"/>
      <c r="O11" s="249"/>
      <c r="P11" s="252"/>
      <c r="Q11" s="249">
        <v>1862</v>
      </c>
      <c r="R11" s="249">
        <v>124</v>
      </c>
      <c r="S11" s="249"/>
      <c r="T11" s="249"/>
      <c r="U11" s="249"/>
      <c r="V11" s="249"/>
      <c r="W11" s="249"/>
      <c r="X11" s="253"/>
    </row>
    <row r="12" spans="1:36">
      <c r="A12" s="20" t="s">
        <v>9</v>
      </c>
      <c r="B12" s="249" t="s">
        <v>2</v>
      </c>
      <c r="C12" s="249" t="s">
        <v>2</v>
      </c>
      <c r="D12" s="249"/>
      <c r="E12" s="249" t="s">
        <v>2</v>
      </c>
      <c r="F12" s="249"/>
      <c r="G12" s="249" t="s">
        <v>2</v>
      </c>
      <c r="H12" s="250"/>
      <c r="I12" s="250"/>
      <c r="J12" s="251"/>
      <c r="K12" s="251"/>
      <c r="L12" s="249"/>
      <c r="M12" s="249"/>
      <c r="N12" s="249"/>
      <c r="O12" s="249"/>
      <c r="P12" s="254"/>
      <c r="Q12" s="249"/>
      <c r="R12" s="249"/>
      <c r="S12" s="249"/>
      <c r="T12" s="249"/>
      <c r="U12" s="249"/>
      <c r="V12" s="249"/>
      <c r="W12" s="249"/>
      <c r="X12" s="253"/>
    </row>
    <row r="13" spans="1:36" ht="39">
      <c r="A13" s="20" t="s">
        <v>8</v>
      </c>
      <c r="B13" s="249" t="s">
        <v>2</v>
      </c>
      <c r="C13" s="249" t="s">
        <v>2</v>
      </c>
      <c r="D13" s="249" t="s">
        <v>2</v>
      </c>
      <c r="E13" s="249" t="s">
        <v>2</v>
      </c>
      <c r="F13" s="249" t="s">
        <v>2</v>
      </c>
      <c r="G13" s="249" t="s">
        <v>2</v>
      </c>
      <c r="H13" s="250">
        <v>0</v>
      </c>
      <c r="I13" s="250">
        <v>0.7</v>
      </c>
      <c r="J13" s="251"/>
      <c r="K13" s="251"/>
      <c r="L13" s="249" t="s">
        <v>2</v>
      </c>
      <c r="M13" s="249"/>
      <c r="N13" s="249" t="s">
        <v>2</v>
      </c>
      <c r="O13" s="249" t="s">
        <v>2</v>
      </c>
      <c r="P13" s="254" t="s">
        <v>195</v>
      </c>
      <c r="Q13" s="249"/>
      <c r="R13" s="249"/>
      <c r="S13" s="249"/>
      <c r="T13" s="249"/>
      <c r="U13" s="249"/>
      <c r="V13" s="249"/>
      <c r="W13" s="249"/>
      <c r="X13" s="253"/>
    </row>
    <row r="14" spans="1:36">
      <c r="A14" s="20" t="s">
        <v>7</v>
      </c>
      <c r="B14" s="249" t="s">
        <v>2</v>
      </c>
      <c r="C14" s="249" t="s">
        <v>2</v>
      </c>
      <c r="D14" s="249" t="s">
        <v>2</v>
      </c>
      <c r="E14" s="249" t="s">
        <v>2</v>
      </c>
      <c r="F14" s="249" t="s">
        <v>2</v>
      </c>
      <c r="G14" s="249"/>
      <c r="H14" s="250"/>
      <c r="I14" s="250"/>
      <c r="J14" s="251"/>
      <c r="K14" s="251"/>
      <c r="L14" s="249"/>
      <c r="M14" s="249"/>
      <c r="N14" s="249"/>
      <c r="O14" s="249"/>
      <c r="P14" s="254"/>
      <c r="Q14" s="249"/>
      <c r="R14" s="249"/>
      <c r="S14" s="249"/>
      <c r="T14" s="249"/>
      <c r="U14" s="249"/>
      <c r="V14" s="249"/>
      <c r="W14" s="249"/>
      <c r="X14" s="253"/>
    </row>
    <row r="15" spans="1:36">
      <c r="A15" s="20" t="s">
        <v>6</v>
      </c>
      <c r="B15" s="249" t="s">
        <v>2</v>
      </c>
      <c r="C15" s="249" t="s">
        <v>2</v>
      </c>
      <c r="D15" s="249"/>
      <c r="E15" s="249"/>
      <c r="F15" s="249" t="s">
        <v>2</v>
      </c>
      <c r="G15" s="249"/>
      <c r="H15" s="250"/>
      <c r="I15" s="250"/>
      <c r="J15" s="251"/>
      <c r="K15" s="251"/>
      <c r="L15" s="249"/>
      <c r="M15" s="249"/>
      <c r="N15" s="249"/>
      <c r="O15" s="249"/>
      <c r="P15" s="254"/>
      <c r="Q15" s="249">
        <v>2717</v>
      </c>
      <c r="R15" s="249">
        <v>155</v>
      </c>
      <c r="S15" s="249"/>
      <c r="T15" s="249"/>
      <c r="U15" s="249"/>
      <c r="V15" s="249"/>
      <c r="W15" s="249"/>
      <c r="X15" s="253"/>
    </row>
    <row r="16" spans="1:36">
      <c r="A16" s="20" t="s">
        <v>5</v>
      </c>
      <c r="B16" s="249"/>
      <c r="C16" s="249"/>
      <c r="D16" s="249"/>
      <c r="E16" s="249" t="s">
        <v>2</v>
      </c>
      <c r="F16" s="249"/>
      <c r="G16" s="249"/>
      <c r="H16" s="250"/>
      <c r="I16" s="250"/>
      <c r="J16" s="251"/>
      <c r="K16" s="251"/>
      <c r="L16" s="249"/>
      <c r="M16" s="249"/>
      <c r="N16" s="249"/>
      <c r="O16" s="249"/>
      <c r="P16" s="254"/>
      <c r="Q16" s="249"/>
      <c r="R16" s="249"/>
      <c r="S16" s="249"/>
      <c r="T16" s="249"/>
      <c r="U16" s="249"/>
      <c r="V16" s="249"/>
      <c r="W16" s="249"/>
      <c r="X16" s="253"/>
    </row>
    <row r="17" spans="1:24" ht="15.6">
      <c r="A17" s="20" t="s">
        <v>4</v>
      </c>
      <c r="B17" s="249" t="s">
        <v>2</v>
      </c>
      <c r="C17" s="249" t="s">
        <v>2</v>
      </c>
      <c r="D17" s="249" t="s">
        <v>2</v>
      </c>
      <c r="E17" s="249" t="s">
        <v>2</v>
      </c>
      <c r="F17" s="249" t="s">
        <v>2</v>
      </c>
      <c r="G17" s="249"/>
      <c r="H17" s="250">
        <v>0</v>
      </c>
      <c r="I17" s="250">
        <v>0.83</v>
      </c>
      <c r="J17" s="251"/>
      <c r="K17" s="251"/>
      <c r="L17" s="249" t="s">
        <v>2</v>
      </c>
      <c r="M17" s="249"/>
      <c r="N17" s="249" t="s">
        <v>2</v>
      </c>
      <c r="O17" s="249" t="s">
        <v>2</v>
      </c>
      <c r="P17" s="254" t="s">
        <v>196</v>
      </c>
      <c r="Q17" s="249">
        <v>4910</v>
      </c>
      <c r="R17" s="249">
        <v>245</v>
      </c>
      <c r="S17" s="249">
        <v>60</v>
      </c>
      <c r="T17" s="249">
        <v>5</v>
      </c>
      <c r="U17" s="249">
        <v>305</v>
      </c>
      <c r="V17" s="249">
        <v>49</v>
      </c>
      <c r="W17" s="249"/>
      <c r="X17" s="253"/>
    </row>
    <row r="18" spans="1:24">
      <c r="A18" s="15" t="s">
        <v>3</v>
      </c>
      <c r="B18" s="255" t="s">
        <v>2</v>
      </c>
      <c r="C18" s="255"/>
      <c r="D18" s="255"/>
      <c r="E18" s="255"/>
      <c r="F18" s="255"/>
      <c r="G18" s="255"/>
      <c r="H18" s="256"/>
      <c r="I18" s="256"/>
      <c r="J18" s="257"/>
      <c r="K18" s="257"/>
      <c r="L18" s="255"/>
      <c r="M18" s="255"/>
      <c r="N18" s="255"/>
      <c r="O18" s="255"/>
      <c r="P18" s="258"/>
      <c r="Q18" s="255"/>
      <c r="R18" s="255"/>
      <c r="S18" s="255"/>
      <c r="T18" s="255"/>
      <c r="U18" s="255"/>
      <c r="V18" s="255"/>
      <c r="W18" s="255"/>
      <c r="X18" s="259"/>
    </row>
    <row r="19" spans="1:24" ht="13.8" thickBot="1">
      <c r="A19" s="260" t="s">
        <v>197</v>
      </c>
      <c r="B19" s="261"/>
      <c r="C19" s="261"/>
      <c r="D19" s="261"/>
      <c r="E19" s="261"/>
      <c r="F19" s="261"/>
      <c r="G19" s="261"/>
      <c r="H19" s="262">
        <f>SUM(H10:H18)</f>
        <v>0</v>
      </c>
      <c r="I19" s="262">
        <f>SUM(I10:I18)/2</f>
        <v>0.7649999999999999</v>
      </c>
      <c r="J19" s="262">
        <f>SUM(J10:J18)</f>
        <v>0</v>
      </c>
      <c r="K19" s="262">
        <f>SUM(K10:K18)</f>
        <v>0</v>
      </c>
      <c r="L19" s="261"/>
      <c r="M19" s="261"/>
      <c r="N19" s="261"/>
      <c r="O19" s="263"/>
      <c r="P19" s="264"/>
      <c r="Q19" s="263">
        <f>SUM(Q10:Q18)/4</f>
        <v>2423.75</v>
      </c>
      <c r="R19" s="263">
        <f>SUM(R10:R18)/4</f>
        <v>132.5</v>
      </c>
      <c r="S19" s="263">
        <f>SUM(S10:S18)/2</f>
        <v>102.5</v>
      </c>
      <c r="T19" s="263">
        <f>SUM(T10:T18)/2</f>
        <v>7.5</v>
      </c>
      <c r="U19" s="263">
        <f>SUM(U10:U18)/1</f>
        <v>305</v>
      </c>
      <c r="V19" s="263">
        <f>SUM(V10:V18)/1</f>
        <v>49</v>
      </c>
      <c r="W19" s="263"/>
      <c r="X19" s="265"/>
    </row>
    <row r="21" spans="1:24" ht="13.8" thickBot="1"/>
    <row r="22" spans="1:24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8"/>
    </row>
    <row r="23" spans="1:24">
      <c r="A23" s="269"/>
      <c r="B23" s="370" t="s">
        <v>198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2"/>
    </row>
    <row r="24" spans="1:24">
      <c r="A24" s="270"/>
      <c r="M24" s="271"/>
    </row>
    <row r="25" spans="1:24">
      <c r="A25" s="230"/>
      <c r="B25" s="373" t="s">
        <v>199</v>
      </c>
      <c r="C25" s="374"/>
      <c r="D25" s="375" t="s">
        <v>200</v>
      </c>
      <c r="E25" s="376"/>
      <c r="F25" s="339"/>
      <c r="G25" s="377" t="s">
        <v>129</v>
      </c>
      <c r="H25" s="378"/>
      <c r="I25" s="378"/>
      <c r="J25" s="379"/>
      <c r="K25" s="380" t="s">
        <v>201</v>
      </c>
      <c r="L25" s="381"/>
      <c r="M25" s="382"/>
    </row>
    <row r="26" spans="1:24">
      <c r="A26" s="104"/>
      <c r="B26" s="383" t="s">
        <v>127</v>
      </c>
      <c r="C26" s="384"/>
      <c r="D26" s="272" t="s">
        <v>202</v>
      </c>
      <c r="E26" s="272" t="s">
        <v>203</v>
      </c>
      <c r="F26" s="57" t="s">
        <v>204</v>
      </c>
      <c r="G26" s="385" t="s">
        <v>126</v>
      </c>
      <c r="H26" s="386"/>
      <c r="I26" s="386"/>
      <c r="J26" s="387"/>
      <c r="K26" s="385" t="s">
        <v>205</v>
      </c>
      <c r="L26" s="388"/>
      <c r="M26" s="389"/>
    </row>
    <row r="27" spans="1:24">
      <c r="A27" s="104"/>
      <c r="B27" s="56" t="s">
        <v>120</v>
      </c>
      <c r="C27" s="273" t="s">
        <v>119</v>
      </c>
      <c r="D27" s="272" t="s">
        <v>206</v>
      </c>
      <c r="E27" s="272" t="s">
        <v>207</v>
      </c>
      <c r="F27" s="57" t="s">
        <v>208</v>
      </c>
      <c r="G27" s="274" t="s">
        <v>118</v>
      </c>
      <c r="H27" s="274" t="s">
        <v>117</v>
      </c>
      <c r="I27" s="274" t="s">
        <v>209</v>
      </c>
      <c r="J27" s="275" t="s">
        <v>115</v>
      </c>
      <c r="K27" s="276" t="s">
        <v>210</v>
      </c>
      <c r="L27" s="277" t="s">
        <v>211</v>
      </c>
      <c r="M27" s="278" t="s">
        <v>212</v>
      </c>
    </row>
    <row r="28" spans="1:24">
      <c r="A28" s="223"/>
      <c r="B28" s="52" t="s">
        <v>114</v>
      </c>
      <c r="C28" s="279" t="s">
        <v>114</v>
      </c>
      <c r="D28" s="280" t="s">
        <v>213</v>
      </c>
      <c r="E28" s="280" t="s">
        <v>213</v>
      </c>
      <c r="F28" s="53" t="s">
        <v>214</v>
      </c>
      <c r="G28" s="281" t="s">
        <v>113</v>
      </c>
      <c r="H28" s="281" t="s">
        <v>112</v>
      </c>
      <c r="I28" s="281" t="s">
        <v>111</v>
      </c>
      <c r="J28" s="282"/>
      <c r="K28" s="283" t="s">
        <v>215</v>
      </c>
      <c r="L28" s="284" t="s">
        <v>215</v>
      </c>
      <c r="M28" s="285"/>
    </row>
    <row r="29" spans="1:24">
      <c r="A29" s="24" t="s">
        <v>11</v>
      </c>
      <c r="B29" s="245">
        <v>0.75</v>
      </c>
      <c r="C29" s="245">
        <v>3.92</v>
      </c>
      <c r="D29" s="286">
        <v>0.51041666666666663</v>
      </c>
      <c r="E29" s="287">
        <v>0.67361111111111116</v>
      </c>
      <c r="F29" s="288">
        <v>4</v>
      </c>
      <c r="G29" s="289">
        <v>0.22700000000000001</v>
      </c>
      <c r="H29" s="289"/>
      <c r="I29" s="289">
        <v>0.77300000000000002</v>
      </c>
      <c r="J29" s="290"/>
      <c r="K29" s="290"/>
      <c r="L29" s="291"/>
      <c r="M29" s="292" t="s">
        <v>2</v>
      </c>
    </row>
    <row r="30" spans="1:24">
      <c r="A30" s="20" t="s">
        <v>10</v>
      </c>
      <c r="B30" s="250">
        <v>0.75</v>
      </c>
      <c r="C30" s="250">
        <v>5.5</v>
      </c>
      <c r="D30" s="293">
        <v>0.3125</v>
      </c>
      <c r="E30" s="293" t="s">
        <v>216</v>
      </c>
      <c r="F30" s="294">
        <v>4</v>
      </c>
      <c r="G30" s="274">
        <v>0.2</v>
      </c>
      <c r="H30" s="274"/>
      <c r="I30" s="274">
        <v>0.8</v>
      </c>
      <c r="J30" s="295"/>
      <c r="K30" s="295"/>
      <c r="L30" s="296"/>
      <c r="M30" s="297" t="s">
        <v>2</v>
      </c>
    </row>
    <row r="31" spans="1:24">
      <c r="A31" s="20" t="s">
        <v>9</v>
      </c>
      <c r="B31" s="250"/>
      <c r="C31" s="250"/>
      <c r="D31" s="293"/>
      <c r="E31" s="293"/>
      <c r="F31" s="294"/>
      <c r="G31" s="274"/>
      <c r="H31" s="274"/>
      <c r="I31" s="274"/>
      <c r="J31" s="295"/>
      <c r="K31" s="295"/>
      <c r="L31" s="296"/>
      <c r="M31" s="297" t="s">
        <v>2</v>
      </c>
    </row>
    <row r="32" spans="1:24">
      <c r="A32" s="20" t="s">
        <v>8</v>
      </c>
      <c r="B32" s="250"/>
      <c r="C32" s="250"/>
      <c r="D32" s="293">
        <v>0.27083333333333331</v>
      </c>
      <c r="E32" s="293">
        <v>0.75</v>
      </c>
      <c r="F32" s="294">
        <v>5</v>
      </c>
      <c r="G32" s="274">
        <v>0.16</v>
      </c>
      <c r="H32" s="274">
        <v>0.12</v>
      </c>
      <c r="I32" s="274">
        <v>0.72</v>
      </c>
      <c r="J32" s="295">
        <v>0</v>
      </c>
      <c r="K32" s="295"/>
      <c r="L32" s="296" t="s">
        <v>2</v>
      </c>
      <c r="M32" s="297"/>
    </row>
    <row r="33" spans="1:13">
      <c r="A33" s="20" t="s">
        <v>7</v>
      </c>
      <c r="B33" s="250"/>
      <c r="C33" s="250"/>
      <c r="D33" s="293"/>
      <c r="E33" s="293"/>
      <c r="F33" s="294"/>
      <c r="G33" s="274"/>
      <c r="H33" s="274"/>
      <c r="I33" s="274"/>
      <c r="J33" s="295"/>
      <c r="K33" s="295"/>
      <c r="L33" s="296"/>
      <c r="M33" s="297"/>
    </row>
    <row r="34" spans="1:13">
      <c r="A34" s="20" t="s">
        <v>6</v>
      </c>
      <c r="B34" s="250">
        <v>1.5</v>
      </c>
      <c r="C34" s="250">
        <v>3.5</v>
      </c>
      <c r="D34" s="293">
        <v>0.5</v>
      </c>
      <c r="E34" s="293">
        <v>0.6875</v>
      </c>
      <c r="F34" s="294">
        <v>5</v>
      </c>
      <c r="G34" s="274"/>
      <c r="H34" s="274"/>
      <c r="I34" s="274"/>
      <c r="J34" s="295"/>
      <c r="K34" s="295"/>
      <c r="L34" s="296" t="s">
        <v>2</v>
      </c>
      <c r="M34" s="297"/>
    </row>
    <row r="35" spans="1:13">
      <c r="A35" s="20" t="s">
        <v>5</v>
      </c>
      <c r="B35" s="250"/>
      <c r="C35" s="250"/>
      <c r="D35" s="293"/>
      <c r="E35" s="293"/>
      <c r="F35" s="294"/>
      <c r="G35" s="274"/>
      <c r="H35" s="274"/>
      <c r="I35" s="274"/>
      <c r="J35" s="295"/>
      <c r="K35" s="295"/>
      <c r="L35" s="296"/>
      <c r="M35" s="297"/>
    </row>
    <row r="36" spans="1:13">
      <c r="A36" s="20" t="s">
        <v>4</v>
      </c>
      <c r="B36" s="250"/>
      <c r="C36" s="250"/>
      <c r="D36" s="293"/>
      <c r="E36" s="293"/>
      <c r="F36" s="294"/>
      <c r="G36" s="274">
        <v>0.18</v>
      </c>
      <c r="H36" s="274"/>
      <c r="I36" s="274">
        <v>0.82</v>
      </c>
      <c r="J36" s="295"/>
      <c r="K36" s="295"/>
      <c r="L36" s="296" t="s">
        <v>2</v>
      </c>
      <c r="M36" s="297"/>
    </row>
    <row r="37" spans="1:13">
      <c r="A37" s="15" t="s">
        <v>3</v>
      </c>
      <c r="B37" s="256">
        <v>3</v>
      </c>
      <c r="C37" s="256">
        <v>7.33</v>
      </c>
      <c r="D37" s="298">
        <v>0.27291666666666664</v>
      </c>
      <c r="E37" s="298">
        <v>0.71527777777777779</v>
      </c>
      <c r="F37" s="299">
        <v>5</v>
      </c>
      <c r="G37" s="281"/>
      <c r="H37" s="281"/>
      <c r="I37" s="281"/>
      <c r="J37" s="300"/>
      <c r="K37" s="300"/>
      <c r="L37" s="301"/>
      <c r="M37" s="302"/>
    </row>
    <row r="38" spans="1:13" ht="13.8" thickBot="1">
      <c r="A38" s="260" t="s">
        <v>197</v>
      </c>
      <c r="B38" s="263">
        <f>SUM(B29:B37)/4</f>
        <v>1.5</v>
      </c>
      <c r="C38" s="263">
        <f>SUM(C29:C37)/4</f>
        <v>5.0625</v>
      </c>
      <c r="D38" s="263"/>
      <c r="E38" s="263"/>
      <c r="F38" s="262"/>
      <c r="G38" s="303">
        <f>SUM(G29:G37)/4</f>
        <v>0.19175000000000003</v>
      </c>
      <c r="H38" s="303">
        <f>SUM(H29:H37)/1</f>
        <v>0.12</v>
      </c>
      <c r="I38" s="303">
        <f>SUM(I29:I37)/4</f>
        <v>0.77825</v>
      </c>
      <c r="J38" s="303">
        <f>SUM(J29:J37)</f>
        <v>0</v>
      </c>
      <c r="K38" s="304"/>
      <c r="L38" s="304"/>
      <c r="M38" s="305"/>
    </row>
  </sheetData>
  <mergeCells count="15">
    <mergeCell ref="B26:C26"/>
    <mergeCell ref="G26:J26"/>
    <mergeCell ref="K26:M26"/>
    <mergeCell ref="B4:X4"/>
    <mergeCell ref="B6:G7"/>
    <mergeCell ref="H6:I7"/>
    <mergeCell ref="J6:K7"/>
    <mergeCell ref="L6:P6"/>
    <mergeCell ref="Q6:X6"/>
    <mergeCell ref="Q7:X7"/>
    <mergeCell ref="B23:M23"/>
    <mergeCell ref="B25:C25"/>
    <mergeCell ref="D25:F25"/>
    <mergeCell ref="G25:J25"/>
    <mergeCell ref="K25:M25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>
    <oddHeader>&amp;CAuswertung der Umfrage des Gemeinde- und Städtetag Baden-Württemberg "Abgaben 2014"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Kindergärten</vt:lpstr>
      <vt:lpstr>Horte</vt:lpstr>
      <vt:lpstr>Betr.angebote Ganztagesschulen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Mattheis</dc:creator>
  <cp:lastModifiedBy>u510040</cp:lastModifiedBy>
  <cp:lastPrinted>2015-09-24T07:17:57Z</cp:lastPrinted>
  <dcterms:created xsi:type="dcterms:W3CDTF">2015-09-21T07:46:37Z</dcterms:created>
  <dcterms:modified xsi:type="dcterms:W3CDTF">2015-09-24T07:18:29Z</dcterms:modified>
</cp:coreProperties>
</file>