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G1.2\Privatschulen\GRDr\"/>
    </mc:Choice>
  </mc:AlternateContent>
  <bookViews>
    <workbookView xWindow="0" yWindow="0" windowWidth="23040" windowHeight="10368"/>
  </bookViews>
  <sheets>
    <sheet name="Anlage 1 zur GRDrs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F68" i="1"/>
  <c r="I68" i="1" s="1"/>
  <c r="I67" i="1"/>
  <c r="H67" i="1"/>
  <c r="F67" i="1"/>
  <c r="H63" i="1"/>
  <c r="I63" i="1" s="1"/>
  <c r="F63" i="1"/>
  <c r="H62" i="1"/>
  <c r="F62" i="1"/>
  <c r="I62" i="1" s="1"/>
  <c r="D61" i="1"/>
  <c r="C61" i="1"/>
  <c r="I60" i="1"/>
  <c r="H60" i="1"/>
  <c r="F60" i="1"/>
  <c r="H59" i="1"/>
  <c r="I59" i="1" s="1"/>
  <c r="I61" i="1" s="1"/>
  <c r="F59" i="1"/>
  <c r="D58" i="1"/>
  <c r="C58" i="1"/>
  <c r="H57" i="1"/>
  <c r="F57" i="1"/>
  <c r="I57" i="1" s="1"/>
  <c r="I56" i="1"/>
  <c r="H56" i="1"/>
  <c r="F56" i="1"/>
  <c r="H55" i="1"/>
  <c r="I55" i="1" s="1"/>
  <c r="I58" i="1" s="1"/>
  <c r="F55" i="1"/>
  <c r="H54" i="1"/>
  <c r="F54" i="1"/>
  <c r="I54" i="1" s="1"/>
  <c r="D53" i="1"/>
  <c r="C53" i="1"/>
  <c r="I52" i="1"/>
  <c r="H52" i="1"/>
  <c r="F52" i="1"/>
  <c r="H51" i="1"/>
  <c r="I51" i="1" s="1"/>
  <c r="I53" i="1" s="1"/>
  <c r="F51" i="1"/>
  <c r="H50" i="1"/>
  <c r="F50" i="1"/>
  <c r="I50" i="1" s="1"/>
  <c r="D49" i="1"/>
  <c r="C49" i="1"/>
  <c r="I48" i="1"/>
  <c r="H48" i="1"/>
  <c r="F48" i="1"/>
  <c r="H47" i="1"/>
  <c r="I47" i="1" s="1"/>
  <c r="F47" i="1"/>
  <c r="H46" i="1"/>
  <c r="F46" i="1"/>
  <c r="I46" i="1" s="1"/>
  <c r="I49" i="1" s="1"/>
  <c r="D45" i="1"/>
  <c r="C45" i="1"/>
  <c r="I44" i="1"/>
  <c r="H44" i="1"/>
  <c r="F44" i="1"/>
  <c r="H43" i="1"/>
  <c r="I43" i="1" s="1"/>
  <c r="I45" i="1" s="1"/>
  <c r="F43" i="1"/>
  <c r="H42" i="1"/>
  <c r="F42" i="1"/>
  <c r="I42" i="1" s="1"/>
  <c r="D41" i="1"/>
  <c r="C41" i="1"/>
  <c r="I40" i="1"/>
  <c r="H40" i="1"/>
  <c r="F40" i="1"/>
  <c r="H39" i="1"/>
  <c r="I39" i="1" s="1"/>
  <c r="F39" i="1"/>
  <c r="H38" i="1"/>
  <c r="F38" i="1"/>
  <c r="I38" i="1" s="1"/>
  <c r="D37" i="1"/>
  <c r="C37" i="1"/>
  <c r="I36" i="1"/>
  <c r="H36" i="1"/>
  <c r="F36" i="1"/>
  <c r="H35" i="1"/>
  <c r="I35" i="1" s="1"/>
  <c r="I37" i="1" s="1"/>
  <c r="F35" i="1"/>
  <c r="D31" i="1"/>
  <c r="C31" i="1"/>
  <c r="H30" i="1"/>
  <c r="F30" i="1"/>
  <c r="I30" i="1" s="1"/>
  <c r="I29" i="1"/>
  <c r="I31" i="1" s="1"/>
  <c r="H29" i="1"/>
  <c r="F29" i="1"/>
  <c r="D28" i="1"/>
  <c r="C28" i="1"/>
  <c r="H27" i="1"/>
  <c r="F27" i="1"/>
  <c r="I27" i="1" s="1"/>
  <c r="H26" i="1"/>
  <c r="F26" i="1"/>
  <c r="I26" i="1" s="1"/>
  <c r="I25" i="1"/>
  <c r="H25" i="1"/>
  <c r="F25" i="1"/>
  <c r="H24" i="1"/>
  <c r="I24" i="1" s="1"/>
  <c r="F24" i="1"/>
  <c r="D23" i="1"/>
  <c r="D69" i="1" s="1"/>
  <c r="C23" i="1"/>
  <c r="C69" i="1" s="1"/>
  <c r="H22" i="1"/>
  <c r="F22" i="1"/>
  <c r="I22" i="1" s="1"/>
  <c r="I21" i="1"/>
  <c r="H21" i="1"/>
  <c r="F21" i="1"/>
  <c r="H20" i="1"/>
  <c r="I20" i="1" s="1"/>
  <c r="F20" i="1"/>
  <c r="H19" i="1"/>
  <c r="F19" i="1"/>
  <c r="I19" i="1" s="1"/>
  <c r="H18" i="1"/>
  <c r="F18" i="1"/>
  <c r="I18" i="1" s="1"/>
  <c r="D17" i="1"/>
  <c r="C17" i="1"/>
  <c r="H16" i="1"/>
  <c r="I16" i="1" s="1"/>
  <c r="F16" i="1"/>
  <c r="H15" i="1"/>
  <c r="F15" i="1"/>
  <c r="I15" i="1" s="1"/>
  <c r="H14" i="1"/>
  <c r="F14" i="1"/>
  <c r="I14" i="1" s="1"/>
  <c r="I17" i="1" s="1"/>
  <c r="D13" i="1"/>
  <c r="C13" i="1"/>
  <c r="H12" i="1"/>
  <c r="I12" i="1" s="1"/>
  <c r="F12" i="1"/>
  <c r="H11" i="1"/>
  <c r="F11" i="1"/>
  <c r="I11" i="1" s="1"/>
  <c r="H10" i="1"/>
  <c r="F10" i="1"/>
  <c r="I10" i="1" s="1"/>
  <c r="I9" i="1"/>
  <c r="H9" i="1"/>
  <c r="F9" i="1"/>
  <c r="I13" i="1" l="1"/>
  <c r="I69" i="1" s="1"/>
  <c r="I28" i="1"/>
  <c r="I41" i="1"/>
  <c r="I23" i="1"/>
</calcChain>
</file>

<file path=xl/sharedStrings.xml><?xml version="1.0" encoding="utf-8"?>
<sst xmlns="http://schemas.openxmlformats.org/spreadsheetml/2006/main" count="137" uniqueCount="61">
  <si>
    <t>Zuwendungen 2020 an Schulen in freier Trägerschaft (Privatschulen)</t>
  </si>
  <si>
    <t>Bemessungsgrundlage:</t>
  </si>
  <si>
    <t>Stuttgarter Schüler lt. Stichtag Amtl. Schulstatistik vom 16.10.2019</t>
  </si>
  <si>
    <t>45 % Sachkostenbeitrag 2002 (8/12)</t>
  </si>
  <si>
    <t>45 % Sachkostenbeitrag 2018 (4/12)</t>
  </si>
  <si>
    <t>Schule</t>
  </si>
  <si>
    <t>Klassen-</t>
  </si>
  <si>
    <t>Schülerzahlen</t>
  </si>
  <si>
    <t>45 % SKB 2002</t>
  </si>
  <si>
    <t>Betrag 8/12</t>
  </si>
  <si>
    <t>45 % SKB 2018</t>
  </si>
  <si>
    <t>Betrag 4/12</t>
  </si>
  <si>
    <t>Betrag gesamt</t>
  </si>
  <si>
    <t>stufe</t>
  </si>
  <si>
    <t>gesamt</t>
  </si>
  <si>
    <t>Stuttgarter</t>
  </si>
  <si>
    <t>Euro</t>
  </si>
  <si>
    <t>gerundet Euro</t>
  </si>
  <si>
    <t>Johannes-Brenz-Schule</t>
  </si>
  <si>
    <t>GS 1 bis 4</t>
  </si>
  <si>
    <t>Ev. Heidehof-Gymnasium</t>
  </si>
  <si>
    <t>Gym. 5 bis 12</t>
  </si>
  <si>
    <t>Ev. Mörike-Gymnasium</t>
  </si>
  <si>
    <t>und Mörike-Realschule</t>
  </si>
  <si>
    <t>RS 5 bis 10</t>
  </si>
  <si>
    <t>Schule gesamt</t>
  </si>
  <si>
    <t>Torwiesenschule</t>
  </si>
  <si>
    <t>SBBZ geist. Entw.</t>
  </si>
  <si>
    <t>Albertus-Magnus-Gymnasium</t>
  </si>
  <si>
    <t>Mädchengymnasium St. Agnes</t>
  </si>
  <si>
    <t>Jüdische Grundschule</t>
  </si>
  <si>
    <t>Freie Waldorfschule</t>
  </si>
  <si>
    <t>1 bis 4</t>
  </si>
  <si>
    <t>am Kräherwald</t>
  </si>
  <si>
    <t>5 bis 13</t>
  </si>
  <si>
    <t>Michael Bauer Schule</t>
  </si>
  <si>
    <t>SBBZ Lernen</t>
  </si>
  <si>
    <t>SBBZ Emotionale u. soziale Entw.</t>
  </si>
  <si>
    <t>Waldorfschule Silberwald</t>
  </si>
  <si>
    <t>Uhlandshöhe</t>
  </si>
  <si>
    <t>BIL Schulen</t>
  </si>
  <si>
    <t>element-i Schule im Step</t>
  </si>
  <si>
    <t>Freie Aktive Schule</t>
  </si>
  <si>
    <t>WRS 5 bis 10</t>
  </si>
  <si>
    <t>Freie Evangelische</t>
  </si>
  <si>
    <t>Schule Stuttgart</t>
  </si>
  <si>
    <t>Galileo Grundschule</t>
  </si>
  <si>
    <t>Merz Schule</t>
  </si>
  <si>
    <t>Raiffeisen-Grundschule Feuerbach</t>
  </si>
  <si>
    <t>Waldschule Degerloch</t>
  </si>
  <si>
    <t>Karl-Schubert-Schule</t>
  </si>
  <si>
    <t>SchKiga</t>
  </si>
  <si>
    <t>Therapeuticum Rapaelhaus e. V.</t>
  </si>
  <si>
    <t>SBBZ körperl. und motor. Entw.</t>
  </si>
  <si>
    <t>Albert-Schweitzer-Schule</t>
  </si>
  <si>
    <t>SBBZ emotionale u. soziale Entw.</t>
  </si>
  <si>
    <t>Dietrich-Bonhoeffer-Schule</t>
  </si>
  <si>
    <t>Kolping-Kolleg</t>
  </si>
  <si>
    <t>11-13</t>
  </si>
  <si>
    <t>Summe</t>
  </si>
  <si>
    <t>z. Vgl.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</si>
</sst>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43" fontId="0" fillId="0" borderId="6" xfId="1" applyFont="1" applyBorder="1"/>
    <xf numFmtId="43" fontId="2" fillId="0" borderId="6" xfId="1" applyFont="1" applyBorder="1"/>
    <xf numFmtId="0" fontId="0" fillId="0" borderId="6" xfId="0" applyFill="1" applyBorder="1"/>
    <xf numFmtId="43" fontId="0" fillId="0" borderId="1" xfId="1" applyFont="1" applyBorder="1"/>
    <xf numFmtId="0" fontId="0" fillId="0" borderId="1" xfId="0" applyFill="1" applyBorder="1"/>
    <xf numFmtId="0" fontId="0" fillId="0" borderId="1" xfId="0" applyBorder="1"/>
    <xf numFmtId="43" fontId="0" fillId="0" borderId="7" xfId="1" applyFont="1" applyBorder="1"/>
    <xf numFmtId="0" fontId="0" fillId="0" borderId="7" xfId="0" applyFill="1" applyBorder="1"/>
    <xf numFmtId="0" fontId="0" fillId="0" borderId="7" xfId="0" applyBorder="1"/>
    <xf numFmtId="43" fontId="2" fillId="0" borderId="4" xfId="1" applyFont="1" applyBorder="1"/>
    <xf numFmtId="0" fontId="0" fillId="0" borderId="6" xfId="0" applyBorder="1" applyAlignment="1">
      <alignment wrapText="1"/>
    </xf>
    <xf numFmtId="49" fontId="0" fillId="0" borderId="1" xfId="0" applyNumberFormat="1" applyBorder="1"/>
    <xf numFmtId="49" fontId="0" fillId="0" borderId="7" xfId="0" applyNumberFormat="1" applyBorder="1"/>
    <xf numFmtId="0" fontId="0" fillId="0" borderId="7" xfId="0" applyBorder="1" applyAlignment="1">
      <alignment wrapText="1"/>
    </xf>
    <xf numFmtId="43" fontId="0" fillId="0" borderId="0" xfId="1" applyFont="1"/>
    <xf numFmtId="0" fontId="0" fillId="0" borderId="1" xfId="0" applyFont="1" applyFill="1" applyBorder="1"/>
    <xf numFmtId="0" fontId="0" fillId="0" borderId="7" xfId="0" applyFont="1" applyFill="1" applyBorder="1"/>
    <xf numFmtId="0" fontId="0" fillId="0" borderId="6" xfId="0" applyFont="1" applyFill="1" applyBorder="1"/>
    <xf numFmtId="0" fontId="0" fillId="0" borderId="1" xfId="0" applyBorder="1" applyAlignment="1">
      <alignment wrapText="1"/>
    </xf>
    <xf numFmtId="0" fontId="0" fillId="0" borderId="6" xfId="0" applyFill="1" applyBorder="1" applyAlignment="1">
      <alignment wrapText="1"/>
    </xf>
    <xf numFmtId="49" fontId="0" fillId="0" borderId="6" xfId="0" applyNumberFormat="1" applyBorder="1"/>
    <xf numFmtId="0" fontId="2" fillId="2" borderId="6" xfId="0" applyFont="1" applyFill="1" applyBorder="1"/>
    <xf numFmtId="43" fontId="2" fillId="2" borderId="6" xfId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K7" sqref="K7"/>
    </sheetView>
  </sheetViews>
  <sheetFormatPr baseColWidth="10" defaultRowHeight="13.8" x14ac:dyDescent="0.25"/>
  <cols>
    <col min="1" max="1" width="21.09765625" customWidth="1"/>
    <col min="2" max="2" width="15.3984375" bestFit="1" customWidth="1"/>
    <col min="3" max="3" width="7.19921875" customWidth="1"/>
    <col min="4" max="4" width="9.296875" bestFit="1" customWidth="1"/>
    <col min="5" max="5" width="13.8984375" bestFit="1" customWidth="1"/>
    <col min="6" max="6" width="11.09765625" bestFit="1" customWidth="1"/>
    <col min="7" max="7" width="13.8984375" bestFit="1" customWidth="1"/>
    <col min="9" max="9" width="13.69921875" bestFit="1" customWidth="1"/>
  </cols>
  <sheetData>
    <row r="1" spans="1:9" x14ac:dyDescent="0.25">
      <c r="A1" s="1" t="s">
        <v>0</v>
      </c>
    </row>
    <row r="3" spans="1:9" x14ac:dyDescent="0.25">
      <c r="A3" t="s">
        <v>1</v>
      </c>
      <c r="C3" t="s">
        <v>2</v>
      </c>
    </row>
    <row r="4" spans="1:9" x14ac:dyDescent="0.25">
      <c r="C4" t="s">
        <v>3</v>
      </c>
    </row>
    <row r="5" spans="1:9" x14ac:dyDescent="0.25">
      <c r="C5" t="s">
        <v>4</v>
      </c>
    </row>
    <row r="7" spans="1:9" s="1" customFormat="1" x14ac:dyDescent="0.25">
      <c r="A7" s="2" t="s">
        <v>5</v>
      </c>
      <c r="B7" s="2" t="s">
        <v>6</v>
      </c>
      <c r="C7" s="3" t="s">
        <v>7</v>
      </c>
      <c r="D7" s="4"/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</row>
    <row r="8" spans="1:9" x14ac:dyDescent="0.25">
      <c r="A8" s="5"/>
      <c r="B8" s="6" t="s">
        <v>13</v>
      </c>
      <c r="C8" s="5" t="s">
        <v>14</v>
      </c>
      <c r="D8" s="7" t="s">
        <v>15</v>
      </c>
      <c r="E8" s="5" t="s">
        <v>16</v>
      </c>
      <c r="F8" s="5" t="s">
        <v>16</v>
      </c>
      <c r="G8" s="5" t="s">
        <v>16</v>
      </c>
      <c r="H8" s="5" t="s">
        <v>16</v>
      </c>
      <c r="I8" s="5" t="s">
        <v>17</v>
      </c>
    </row>
    <row r="9" spans="1:9" x14ac:dyDescent="0.25">
      <c r="A9" s="8" t="s">
        <v>18</v>
      </c>
      <c r="B9" s="8" t="s">
        <v>19</v>
      </c>
      <c r="C9" s="9">
        <v>192</v>
      </c>
      <c r="D9" s="9">
        <v>185</v>
      </c>
      <c r="E9" s="10">
        <v>241.2</v>
      </c>
      <c r="F9" s="10">
        <f>(D9*E9)/12*8</f>
        <v>29748</v>
      </c>
      <c r="G9" s="10">
        <v>381.6</v>
      </c>
      <c r="H9" s="10">
        <f>(D9*G9)/12*4</f>
        <v>23532</v>
      </c>
      <c r="I9" s="11">
        <f>ROUND(F9+H9,0)</f>
        <v>53280</v>
      </c>
    </row>
    <row r="10" spans="1:9" x14ac:dyDescent="0.25">
      <c r="A10" s="8" t="s">
        <v>20</v>
      </c>
      <c r="B10" s="12" t="s">
        <v>21</v>
      </c>
      <c r="C10" s="9">
        <v>660</v>
      </c>
      <c r="D10" s="9">
        <v>616</v>
      </c>
      <c r="E10" s="13">
        <v>261.89999999999998</v>
      </c>
      <c r="F10" s="13">
        <f>(D10*E10)/12*8</f>
        <v>107553.59999999999</v>
      </c>
      <c r="G10" s="13">
        <v>378.45</v>
      </c>
      <c r="H10" s="13">
        <f>(D10*G10)/12*4</f>
        <v>77708.399999999994</v>
      </c>
      <c r="I10" s="11">
        <f>ROUND(F10+H10,0)</f>
        <v>185262</v>
      </c>
    </row>
    <row r="11" spans="1:9" x14ac:dyDescent="0.25">
      <c r="A11" s="14" t="s">
        <v>22</v>
      </c>
      <c r="B11" s="14" t="s">
        <v>21</v>
      </c>
      <c r="C11" s="15">
        <v>529</v>
      </c>
      <c r="D11" s="15">
        <v>496</v>
      </c>
      <c r="E11" s="13">
        <v>261.89999999999998</v>
      </c>
      <c r="F11" s="13">
        <f>(D11*E11)/12*8</f>
        <v>86601.599999999991</v>
      </c>
      <c r="G11" s="13">
        <v>378.45</v>
      </c>
      <c r="H11" s="13">
        <f>(D11*G11)/12*4</f>
        <v>62570.399999999994</v>
      </c>
      <c r="I11" s="16">
        <f>F11+H11</f>
        <v>149172</v>
      </c>
    </row>
    <row r="12" spans="1:9" x14ac:dyDescent="0.25">
      <c r="A12" s="17" t="s">
        <v>23</v>
      </c>
      <c r="B12" s="17" t="s">
        <v>24</v>
      </c>
      <c r="C12" s="18">
        <v>264</v>
      </c>
      <c r="D12" s="18">
        <v>252</v>
      </c>
      <c r="E12" s="16">
        <v>241.2</v>
      </c>
      <c r="F12" s="16">
        <f>(D12*E12)/12*8</f>
        <v>40521.599999999999</v>
      </c>
      <c r="G12" s="16">
        <v>381.6</v>
      </c>
      <c r="H12" s="16">
        <f>(D12*G12)/12*4</f>
        <v>32054.400000000005</v>
      </c>
      <c r="I12" s="16">
        <f>F12+H12</f>
        <v>72576</v>
      </c>
    </row>
    <row r="13" spans="1:9" s="1" customFormat="1" x14ac:dyDescent="0.25">
      <c r="A13" s="6" t="s">
        <v>25</v>
      </c>
      <c r="B13" s="6"/>
      <c r="C13" s="6">
        <f>SUM(C11:C12)</f>
        <v>793</v>
      </c>
      <c r="D13" s="6">
        <f>SUM(D11:D12)</f>
        <v>748</v>
      </c>
      <c r="E13" s="19"/>
      <c r="F13" s="19"/>
      <c r="G13" s="19"/>
      <c r="H13" s="19"/>
      <c r="I13" s="19">
        <f>ROUND(I11+I12,0)</f>
        <v>221748</v>
      </c>
    </row>
    <row r="14" spans="1:9" x14ac:dyDescent="0.25">
      <c r="A14" s="14" t="s">
        <v>26</v>
      </c>
      <c r="B14" s="14" t="s">
        <v>19</v>
      </c>
      <c r="C14" s="15">
        <v>84</v>
      </c>
      <c r="D14" s="15">
        <v>84</v>
      </c>
      <c r="E14" s="13">
        <v>241.2</v>
      </c>
      <c r="F14" s="13">
        <f>(D14*E14)/12*8</f>
        <v>13507.199999999999</v>
      </c>
      <c r="G14" s="13">
        <v>381.6</v>
      </c>
      <c r="H14" s="13">
        <f>(D14*G14)/12*4</f>
        <v>10684.800000000001</v>
      </c>
      <c r="I14" s="13">
        <f>F14+H14</f>
        <v>24192</v>
      </c>
    </row>
    <row r="15" spans="1:9" x14ac:dyDescent="0.25">
      <c r="A15" s="18"/>
      <c r="B15" s="17" t="s">
        <v>24</v>
      </c>
      <c r="C15" s="18">
        <v>100</v>
      </c>
      <c r="D15" s="18">
        <v>93</v>
      </c>
      <c r="E15" s="16">
        <v>241.2</v>
      </c>
      <c r="F15" s="16">
        <f>(D15*E15)/12*8</f>
        <v>14954.4</v>
      </c>
      <c r="G15" s="16">
        <v>381.6</v>
      </c>
      <c r="H15" s="16">
        <f>(D15*G15)/12*4</f>
        <v>11829.6</v>
      </c>
      <c r="I15" s="16">
        <f>F15+H15</f>
        <v>26784</v>
      </c>
    </row>
    <row r="16" spans="1:9" x14ac:dyDescent="0.25">
      <c r="A16" s="18"/>
      <c r="B16" s="17" t="s">
        <v>27</v>
      </c>
      <c r="C16" s="18">
        <v>63</v>
      </c>
      <c r="D16" s="18">
        <v>56</v>
      </c>
      <c r="E16" s="16">
        <v>1708.2</v>
      </c>
      <c r="F16" s="16">
        <f>(D16*E16)/12*8</f>
        <v>63772.799999999996</v>
      </c>
      <c r="G16" s="16">
        <v>3070.8</v>
      </c>
      <c r="H16" s="16">
        <f>(D16*G16)/12*4</f>
        <v>57321.600000000006</v>
      </c>
      <c r="I16" s="16">
        <f>F16+H16</f>
        <v>121094.39999999999</v>
      </c>
    </row>
    <row r="17" spans="1:9" s="1" customFormat="1" x14ac:dyDescent="0.25">
      <c r="A17" s="6" t="s">
        <v>25</v>
      </c>
      <c r="B17" s="6"/>
      <c r="C17" s="6">
        <f>SUM(C14:C16)</f>
        <v>247</v>
      </c>
      <c r="D17" s="6">
        <f>SUM(D14:D16)</f>
        <v>233</v>
      </c>
      <c r="E17" s="19"/>
      <c r="F17" s="19"/>
      <c r="G17" s="19"/>
      <c r="H17" s="19"/>
      <c r="I17" s="19">
        <f>ROUND(SUM(I14:I16),0)</f>
        <v>172070</v>
      </c>
    </row>
    <row r="18" spans="1:9" ht="27.6" x14ac:dyDescent="0.25">
      <c r="A18" s="20" t="s">
        <v>28</v>
      </c>
      <c r="B18" s="12" t="s">
        <v>21</v>
      </c>
      <c r="C18" s="9">
        <v>704</v>
      </c>
      <c r="D18" s="9">
        <v>298</v>
      </c>
      <c r="E18" s="10">
        <v>261.89999999999998</v>
      </c>
      <c r="F18" s="10">
        <f>(D18*E18)/12*8</f>
        <v>52030.799999999996</v>
      </c>
      <c r="G18" s="10">
        <v>378.45</v>
      </c>
      <c r="H18" s="10">
        <f>(D18*G18)/12*4</f>
        <v>37592.699999999997</v>
      </c>
      <c r="I18" s="11">
        <f>ROUND(F18+H18,0)</f>
        <v>89624</v>
      </c>
    </row>
    <row r="19" spans="1:9" ht="27.6" x14ac:dyDescent="0.25">
      <c r="A19" s="20" t="s">
        <v>29</v>
      </c>
      <c r="B19" s="12" t="s">
        <v>21</v>
      </c>
      <c r="C19" s="9">
        <v>994</v>
      </c>
      <c r="D19" s="9">
        <v>520</v>
      </c>
      <c r="E19" s="10">
        <v>261.89999999999998</v>
      </c>
      <c r="F19" s="10">
        <f>(D19*E19)/12*8</f>
        <v>90792</v>
      </c>
      <c r="G19" s="10">
        <v>378.45</v>
      </c>
      <c r="H19" s="10">
        <f>(D19*G19)/12*4</f>
        <v>65598</v>
      </c>
      <c r="I19" s="11">
        <f>ROUND(F19+H19,0)</f>
        <v>156390</v>
      </c>
    </row>
    <row r="20" spans="1:9" x14ac:dyDescent="0.25">
      <c r="A20" s="8" t="s">
        <v>30</v>
      </c>
      <c r="B20" s="12" t="s">
        <v>19</v>
      </c>
      <c r="C20" s="9">
        <v>58</v>
      </c>
      <c r="D20" s="9">
        <v>53</v>
      </c>
      <c r="E20" s="10">
        <v>241.2</v>
      </c>
      <c r="F20" s="10">
        <f>(D20*E20)/12*8</f>
        <v>8522.4</v>
      </c>
      <c r="G20" s="10">
        <v>381.6</v>
      </c>
      <c r="H20" s="10">
        <f>(D20*G20)/12*4</f>
        <v>6741.6000000000013</v>
      </c>
      <c r="I20" s="11">
        <f>ROUND(F20+H20,0)</f>
        <v>15264</v>
      </c>
    </row>
    <row r="21" spans="1:9" x14ac:dyDescent="0.25">
      <c r="A21" s="15" t="s">
        <v>31</v>
      </c>
      <c r="B21" s="21" t="s">
        <v>32</v>
      </c>
      <c r="C21" s="15">
        <v>259</v>
      </c>
      <c r="D21" s="15">
        <v>237</v>
      </c>
      <c r="E21" s="13">
        <v>241.2</v>
      </c>
      <c r="F21" s="13">
        <f>(D21*E21)/12*8</f>
        <v>38109.599999999999</v>
      </c>
      <c r="G21" s="13">
        <v>381.6</v>
      </c>
      <c r="H21" s="13">
        <f>(D21*G21)/12*4</f>
        <v>30146.400000000005</v>
      </c>
      <c r="I21" s="13">
        <f>F21+H21</f>
        <v>68256</v>
      </c>
    </row>
    <row r="22" spans="1:9" x14ac:dyDescent="0.25">
      <c r="A22" s="18" t="s">
        <v>33</v>
      </c>
      <c r="B22" s="22" t="s">
        <v>34</v>
      </c>
      <c r="C22" s="18">
        <v>619</v>
      </c>
      <c r="D22" s="18">
        <v>526</v>
      </c>
      <c r="E22" s="16">
        <v>261.89999999999998</v>
      </c>
      <c r="F22" s="16">
        <f>(D22*E22)/12*8</f>
        <v>91839.599999999991</v>
      </c>
      <c r="G22" s="16">
        <v>378.45</v>
      </c>
      <c r="H22" s="16">
        <f>(D22*G22)/12*4</f>
        <v>66354.899999999994</v>
      </c>
      <c r="I22" s="16">
        <f>F22+H22</f>
        <v>158194.5</v>
      </c>
    </row>
    <row r="23" spans="1:9" s="1" customFormat="1" x14ac:dyDescent="0.25">
      <c r="A23" s="6" t="s">
        <v>25</v>
      </c>
      <c r="B23" s="6"/>
      <c r="C23" s="6">
        <f>SUM(C21:C22)</f>
        <v>878</v>
      </c>
      <c r="D23" s="6">
        <f>SUM(D21:D22)</f>
        <v>763</v>
      </c>
      <c r="E23" s="19"/>
      <c r="F23" s="19"/>
      <c r="G23" s="19"/>
      <c r="H23" s="19"/>
      <c r="I23" s="19">
        <f>ROUND(I21+I22,0)</f>
        <v>226451</v>
      </c>
    </row>
    <row r="24" spans="1:9" x14ac:dyDescent="0.25">
      <c r="A24" s="15" t="s">
        <v>35</v>
      </c>
      <c r="B24" s="15" t="s">
        <v>32</v>
      </c>
      <c r="C24" s="15">
        <v>163</v>
      </c>
      <c r="D24" s="15">
        <v>149</v>
      </c>
      <c r="E24" s="13">
        <v>241.2</v>
      </c>
      <c r="F24" s="13">
        <f>(D24*E24)/12*8</f>
        <v>23959.199999999997</v>
      </c>
      <c r="G24" s="13">
        <v>381.6</v>
      </c>
      <c r="H24" s="13">
        <f>(D24*G24)/12*4</f>
        <v>18952.8</v>
      </c>
      <c r="I24" s="13">
        <f>F24+H24</f>
        <v>42912</v>
      </c>
    </row>
    <row r="25" spans="1:9" x14ac:dyDescent="0.25">
      <c r="A25" s="18"/>
      <c r="B25" s="18" t="s">
        <v>34</v>
      </c>
      <c r="C25" s="18">
        <v>330</v>
      </c>
      <c r="D25" s="18">
        <v>278</v>
      </c>
      <c r="E25" s="16">
        <v>261.89999999999998</v>
      </c>
      <c r="F25" s="16">
        <f>(D25*E25)/12*8</f>
        <v>48538.799999999996</v>
      </c>
      <c r="G25" s="16">
        <v>378.45</v>
      </c>
      <c r="H25" s="16">
        <f>(D25*G25)/12*4</f>
        <v>35069.699999999997</v>
      </c>
      <c r="I25" s="16">
        <f>F25+H25</f>
        <v>83608.5</v>
      </c>
    </row>
    <row r="26" spans="1:9" x14ac:dyDescent="0.25">
      <c r="A26" s="18"/>
      <c r="B26" s="18" t="s">
        <v>36</v>
      </c>
      <c r="C26" s="18">
        <v>67</v>
      </c>
      <c r="D26" s="18">
        <v>45</v>
      </c>
      <c r="E26" s="16">
        <v>530.1</v>
      </c>
      <c r="F26" s="16">
        <f>(D26*E26)/12*8</f>
        <v>15903</v>
      </c>
      <c r="G26" s="16">
        <v>989.1</v>
      </c>
      <c r="H26" s="16">
        <f>(D26*G26)/12*4</f>
        <v>14836.5</v>
      </c>
      <c r="I26" s="16">
        <f>F26+H26</f>
        <v>30739.5</v>
      </c>
    </row>
    <row r="27" spans="1:9" ht="27.6" x14ac:dyDescent="0.25">
      <c r="A27" s="18"/>
      <c r="B27" s="23" t="s">
        <v>37</v>
      </c>
      <c r="C27" s="18">
        <v>14</v>
      </c>
      <c r="D27" s="18">
        <v>10</v>
      </c>
      <c r="E27" s="16">
        <v>702.9</v>
      </c>
      <c r="F27" s="16">
        <f>(D27*E27)/12*8</f>
        <v>4686</v>
      </c>
      <c r="G27" s="16">
        <v>1265.8499999999999</v>
      </c>
      <c r="H27" s="16">
        <f>(D27*G27)/12*4</f>
        <v>4219.5</v>
      </c>
      <c r="I27" s="16">
        <f>F27+H27</f>
        <v>8905.5</v>
      </c>
    </row>
    <row r="28" spans="1:9" s="1" customFormat="1" x14ac:dyDescent="0.25">
      <c r="A28" s="6" t="s">
        <v>25</v>
      </c>
      <c r="B28" s="6"/>
      <c r="C28" s="6">
        <f>SUM(C24:C27)</f>
        <v>574</v>
      </c>
      <c r="D28" s="6">
        <f>SUM(D24:D27)</f>
        <v>482</v>
      </c>
      <c r="E28" s="19"/>
      <c r="F28" s="19"/>
      <c r="G28" s="19"/>
      <c r="H28" s="19"/>
      <c r="I28" s="19">
        <f>ROUND(I24+I25+I26+I27,0)</f>
        <v>166166</v>
      </c>
    </row>
    <row r="29" spans="1:9" x14ac:dyDescent="0.25">
      <c r="A29" s="15" t="s">
        <v>38</v>
      </c>
      <c r="B29" s="15" t="s">
        <v>32</v>
      </c>
      <c r="C29" s="15">
        <v>121</v>
      </c>
      <c r="D29" s="15">
        <v>106</v>
      </c>
      <c r="E29" s="13">
        <v>241.2</v>
      </c>
      <c r="F29" s="13">
        <f>(D29*E29)/12*8</f>
        <v>17044.8</v>
      </c>
      <c r="G29" s="13">
        <v>381.6</v>
      </c>
      <c r="H29" s="13">
        <f>(D29*G29)/12*4</f>
        <v>13483.200000000003</v>
      </c>
      <c r="I29" s="13">
        <f>F29+H29</f>
        <v>30528</v>
      </c>
    </row>
    <row r="30" spans="1:9" x14ac:dyDescent="0.25">
      <c r="A30" s="18"/>
      <c r="B30" s="18" t="s">
        <v>34</v>
      </c>
      <c r="C30" s="18">
        <v>225</v>
      </c>
      <c r="D30" s="18">
        <v>190</v>
      </c>
      <c r="E30" s="16">
        <v>261.89999999999998</v>
      </c>
      <c r="F30" s="16">
        <f>(D30*E30)/12*8</f>
        <v>33173.999999999993</v>
      </c>
      <c r="G30" s="16">
        <v>378.45</v>
      </c>
      <c r="H30" s="16">
        <f>(D30*G30)/12*4</f>
        <v>23968.5</v>
      </c>
      <c r="I30" s="16">
        <f>F30+H30</f>
        <v>57142.499999999993</v>
      </c>
    </row>
    <row r="31" spans="1:9" s="1" customFormat="1" x14ac:dyDescent="0.25">
      <c r="A31" s="6" t="s">
        <v>25</v>
      </c>
      <c r="B31" s="6"/>
      <c r="C31" s="6">
        <f>SUM(C29:C30)</f>
        <v>346</v>
      </c>
      <c r="D31" s="6">
        <f>SUM(D29:D30)</f>
        <v>296</v>
      </c>
      <c r="E31" s="19"/>
      <c r="F31" s="19"/>
      <c r="G31" s="19"/>
      <c r="H31" s="19"/>
      <c r="I31" s="19">
        <f>ROUND(I29+I30,0)</f>
        <v>87671</v>
      </c>
    </row>
    <row r="32" spans="1:9" x14ac:dyDescent="0.25">
      <c r="E32" s="24"/>
      <c r="F32" s="24"/>
      <c r="G32" s="24"/>
      <c r="H32" s="24"/>
      <c r="I32" s="24"/>
    </row>
    <row r="33" spans="1:9" s="1" customFormat="1" x14ac:dyDescent="0.25">
      <c r="A33" s="2" t="s">
        <v>5</v>
      </c>
      <c r="B33" s="2" t="s">
        <v>6</v>
      </c>
      <c r="C33" s="3" t="s">
        <v>7</v>
      </c>
      <c r="D33" s="4"/>
      <c r="E33" s="2" t="s">
        <v>8</v>
      </c>
      <c r="F33" s="2" t="s">
        <v>9</v>
      </c>
      <c r="G33" s="2" t="s">
        <v>10</v>
      </c>
      <c r="H33" s="2" t="s">
        <v>11</v>
      </c>
      <c r="I33" s="2" t="s">
        <v>12</v>
      </c>
    </row>
    <row r="34" spans="1:9" x14ac:dyDescent="0.25">
      <c r="A34" s="5"/>
      <c r="B34" s="6" t="s">
        <v>13</v>
      </c>
      <c r="C34" s="5" t="s">
        <v>14</v>
      </c>
      <c r="D34" s="7" t="s">
        <v>15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17</v>
      </c>
    </row>
    <row r="35" spans="1:9" x14ac:dyDescent="0.25">
      <c r="A35" s="15" t="s">
        <v>31</v>
      </c>
      <c r="B35" s="25" t="s">
        <v>32</v>
      </c>
      <c r="C35" s="15">
        <v>294</v>
      </c>
      <c r="D35" s="15">
        <v>283</v>
      </c>
      <c r="E35" s="13">
        <v>241.2</v>
      </c>
      <c r="F35" s="13">
        <f>(D35*E35)/12*8</f>
        <v>45506.399999999994</v>
      </c>
      <c r="G35" s="13">
        <v>381.6</v>
      </c>
      <c r="H35" s="13">
        <f>(D35*G35)/12*4</f>
        <v>35997.599999999999</v>
      </c>
      <c r="I35" s="13">
        <f>F35+H35</f>
        <v>81504</v>
      </c>
    </row>
    <row r="36" spans="1:9" x14ac:dyDescent="0.25">
      <c r="A36" s="18" t="s">
        <v>39</v>
      </c>
      <c r="B36" s="26" t="s">
        <v>34</v>
      </c>
      <c r="C36" s="18">
        <v>640</v>
      </c>
      <c r="D36" s="18">
        <v>581</v>
      </c>
      <c r="E36" s="16">
        <v>261.89999999999998</v>
      </c>
      <c r="F36" s="16">
        <f>(D36*E36)/12*8</f>
        <v>101442.59999999999</v>
      </c>
      <c r="G36" s="16">
        <v>378.45</v>
      </c>
      <c r="H36" s="16">
        <f>(D36*G36)/12*4</f>
        <v>73293.149999999994</v>
      </c>
      <c r="I36" s="16">
        <f>F36+H36</f>
        <v>174735.75</v>
      </c>
    </row>
    <row r="37" spans="1:9" s="1" customFormat="1" x14ac:dyDescent="0.25">
      <c r="A37" s="6" t="s">
        <v>25</v>
      </c>
      <c r="B37" s="6"/>
      <c r="C37" s="6">
        <f>SUM(C35:C36)</f>
        <v>934</v>
      </c>
      <c r="D37" s="6">
        <f>SUM(D35:D36)</f>
        <v>864</v>
      </c>
      <c r="E37" s="19"/>
      <c r="F37" s="19"/>
      <c r="G37" s="19"/>
      <c r="H37" s="19"/>
      <c r="I37" s="19">
        <f>ROUND(I35+I36,0)</f>
        <v>256240</v>
      </c>
    </row>
    <row r="38" spans="1:9" x14ac:dyDescent="0.25">
      <c r="A38" s="15" t="s">
        <v>40</v>
      </c>
      <c r="B38" s="25" t="s">
        <v>19</v>
      </c>
      <c r="C38" s="15">
        <v>76</v>
      </c>
      <c r="D38" s="15">
        <v>48</v>
      </c>
      <c r="E38" s="13">
        <v>241.2</v>
      </c>
      <c r="F38" s="13">
        <f>(D38*E38)/12*8</f>
        <v>7718.3999999999987</v>
      </c>
      <c r="G38" s="13">
        <v>381.6</v>
      </c>
      <c r="H38" s="13">
        <f>(D38*G38)/12*4</f>
        <v>6105.6000000000013</v>
      </c>
      <c r="I38" s="13">
        <f>F38+H38</f>
        <v>13824</v>
      </c>
    </row>
    <row r="39" spans="1:9" x14ac:dyDescent="0.25">
      <c r="A39" s="18"/>
      <c r="B39" s="26" t="s">
        <v>24</v>
      </c>
      <c r="C39" s="18">
        <v>110</v>
      </c>
      <c r="D39" s="18">
        <v>55</v>
      </c>
      <c r="E39" s="16">
        <v>241.2</v>
      </c>
      <c r="F39" s="16">
        <f>(D39*E39)/12*8</f>
        <v>8844</v>
      </c>
      <c r="G39" s="16">
        <v>381.6</v>
      </c>
      <c r="H39" s="16">
        <f>(D39*G39)/12*4</f>
        <v>6996</v>
      </c>
      <c r="I39" s="16">
        <f>F39+H39</f>
        <v>15840</v>
      </c>
    </row>
    <row r="40" spans="1:9" x14ac:dyDescent="0.25">
      <c r="A40" s="18"/>
      <c r="B40" s="26" t="s">
        <v>21</v>
      </c>
      <c r="C40" s="18">
        <v>217</v>
      </c>
      <c r="D40" s="18">
        <v>98</v>
      </c>
      <c r="E40" s="16">
        <v>261.89999999999998</v>
      </c>
      <c r="F40" s="16">
        <f>(D40*E40)/12*8</f>
        <v>17110.8</v>
      </c>
      <c r="G40" s="16">
        <v>378.45</v>
      </c>
      <c r="H40" s="16">
        <f>(D40*G40)/12*4</f>
        <v>12362.699999999999</v>
      </c>
      <c r="I40" s="16">
        <f>F40+H40</f>
        <v>29473.5</v>
      </c>
    </row>
    <row r="41" spans="1:9" s="1" customFormat="1" x14ac:dyDescent="0.25">
      <c r="A41" s="6" t="s">
        <v>25</v>
      </c>
      <c r="B41" s="6"/>
      <c r="C41" s="6">
        <f>SUM(C38:C40)</f>
        <v>403</v>
      </c>
      <c r="D41" s="6">
        <f>SUM(D38:D40)</f>
        <v>201</v>
      </c>
      <c r="E41" s="19"/>
      <c r="F41" s="19"/>
      <c r="G41" s="19"/>
      <c r="H41" s="19"/>
      <c r="I41" s="19">
        <f>ROUND(I38+I39+I40,0)</f>
        <v>59138</v>
      </c>
    </row>
    <row r="42" spans="1:9" x14ac:dyDescent="0.25">
      <c r="A42" s="8" t="s">
        <v>41</v>
      </c>
      <c r="B42" s="27" t="s">
        <v>19</v>
      </c>
      <c r="C42" s="9">
        <v>45</v>
      </c>
      <c r="D42" s="9">
        <v>43</v>
      </c>
      <c r="E42" s="10">
        <v>241.2</v>
      </c>
      <c r="F42" s="10">
        <f>(D42*E42)/12*8</f>
        <v>6914.4000000000005</v>
      </c>
      <c r="G42" s="10">
        <v>381.6</v>
      </c>
      <c r="H42" s="10">
        <f>D42*G42/12*4</f>
        <v>5469.5999999999995</v>
      </c>
      <c r="I42" s="11">
        <f>ROUND(F42+H42,0)</f>
        <v>12384</v>
      </c>
    </row>
    <row r="43" spans="1:9" x14ac:dyDescent="0.25">
      <c r="A43" s="15" t="s">
        <v>42</v>
      </c>
      <c r="B43" s="25" t="s">
        <v>19</v>
      </c>
      <c r="C43" s="15">
        <v>57</v>
      </c>
      <c r="D43" s="15">
        <v>45</v>
      </c>
      <c r="E43" s="13">
        <v>241.2</v>
      </c>
      <c r="F43" s="13">
        <f>(D43*E43)/12*8</f>
        <v>7236</v>
      </c>
      <c r="G43" s="13">
        <v>381.6</v>
      </c>
      <c r="H43" s="13">
        <f>D43*G43/12*4</f>
        <v>5724</v>
      </c>
      <c r="I43" s="13">
        <f>F43+H43</f>
        <v>12960</v>
      </c>
    </row>
    <row r="44" spans="1:9" x14ac:dyDescent="0.25">
      <c r="A44" s="18"/>
      <c r="B44" s="26" t="s">
        <v>43</v>
      </c>
      <c r="C44" s="18">
        <v>58</v>
      </c>
      <c r="D44" s="18">
        <v>35</v>
      </c>
      <c r="E44" s="16">
        <v>342.9</v>
      </c>
      <c r="F44" s="16">
        <f>(D44*E44)/12*8</f>
        <v>8001</v>
      </c>
      <c r="G44" s="16">
        <v>590.4</v>
      </c>
      <c r="H44" s="16">
        <f>D44*G44/12*4</f>
        <v>6888</v>
      </c>
      <c r="I44" s="16">
        <f>F44+H44</f>
        <v>14889</v>
      </c>
    </row>
    <row r="45" spans="1:9" s="1" customFormat="1" x14ac:dyDescent="0.25">
      <c r="A45" s="6" t="s">
        <v>25</v>
      </c>
      <c r="B45" s="6"/>
      <c r="C45" s="6">
        <f>SUM(C43:C44)</f>
        <v>115</v>
      </c>
      <c r="D45" s="6">
        <f>SUM(D43:D44)</f>
        <v>80</v>
      </c>
      <c r="E45" s="19"/>
      <c r="F45" s="19"/>
      <c r="G45" s="19"/>
      <c r="H45" s="19"/>
      <c r="I45" s="19">
        <f>ROUND(I43+I44,0)</f>
        <v>27849</v>
      </c>
    </row>
    <row r="46" spans="1:9" x14ac:dyDescent="0.25">
      <c r="A46" s="15" t="s">
        <v>44</v>
      </c>
      <c r="B46" s="25" t="s">
        <v>19</v>
      </c>
      <c r="C46" s="15">
        <v>301</v>
      </c>
      <c r="D46" s="15">
        <v>249</v>
      </c>
      <c r="E46" s="13">
        <v>241.2</v>
      </c>
      <c r="F46" s="13">
        <f>(D46*E46)/12*8</f>
        <v>40039.199999999997</v>
      </c>
      <c r="G46" s="13">
        <v>381.6</v>
      </c>
      <c r="H46" s="13">
        <f>D46*G46/12*4</f>
        <v>31672.800000000003</v>
      </c>
      <c r="I46" s="13">
        <f>F46+H46</f>
        <v>71712</v>
      </c>
    </row>
    <row r="47" spans="1:9" x14ac:dyDescent="0.25">
      <c r="A47" s="18" t="s">
        <v>45</v>
      </c>
      <c r="B47" s="26" t="s">
        <v>43</v>
      </c>
      <c r="C47" s="18">
        <v>154</v>
      </c>
      <c r="D47" s="18">
        <v>85</v>
      </c>
      <c r="E47" s="16">
        <v>342.9</v>
      </c>
      <c r="F47" s="16">
        <f>(D47*E47)/12*8</f>
        <v>19430.999999999996</v>
      </c>
      <c r="G47" s="16">
        <v>590.4</v>
      </c>
      <c r="H47" s="16">
        <f>D47*G47/12*4</f>
        <v>16728</v>
      </c>
      <c r="I47" s="16">
        <f>F47+H47</f>
        <v>36159</v>
      </c>
    </row>
    <row r="48" spans="1:9" x14ac:dyDescent="0.25">
      <c r="A48" s="18"/>
      <c r="B48" s="26" t="s">
        <v>24</v>
      </c>
      <c r="C48" s="18">
        <v>430</v>
      </c>
      <c r="D48" s="18">
        <v>277</v>
      </c>
      <c r="E48" s="16">
        <v>241.2</v>
      </c>
      <c r="F48" s="16">
        <f>(D48*E48)/12*8</f>
        <v>44541.599999999999</v>
      </c>
      <c r="G48" s="16">
        <v>381.6</v>
      </c>
      <c r="H48" s="16">
        <f>D48*G48/12*4</f>
        <v>35234.400000000001</v>
      </c>
      <c r="I48" s="16">
        <f>F48+H48</f>
        <v>79776</v>
      </c>
    </row>
    <row r="49" spans="1:9" s="1" customFormat="1" x14ac:dyDescent="0.25">
      <c r="A49" s="6" t="s">
        <v>25</v>
      </c>
      <c r="B49" s="6"/>
      <c r="C49" s="6">
        <f>SUM(C46:C48)</f>
        <v>885</v>
      </c>
      <c r="D49" s="6">
        <f>SUM(D46:D48)</f>
        <v>611</v>
      </c>
      <c r="E49" s="19"/>
      <c r="F49" s="19"/>
      <c r="G49" s="19"/>
      <c r="H49" s="19"/>
      <c r="I49" s="19">
        <f>ROUND(I46+I47+I48,0)</f>
        <v>187647</v>
      </c>
    </row>
    <row r="50" spans="1:9" x14ac:dyDescent="0.25">
      <c r="A50" s="8" t="s">
        <v>46</v>
      </c>
      <c r="B50" s="27" t="s">
        <v>19</v>
      </c>
      <c r="C50" s="9">
        <v>183</v>
      </c>
      <c r="D50" s="9">
        <v>182</v>
      </c>
      <c r="E50" s="10">
        <v>241.2</v>
      </c>
      <c r="F50" s="10">
        <f>(D50*E50)/12*8</f>
        <v>29265.600000000002</v>
      </c>
      <c r="G50" s="10">
        <v>381.6</v>
      </c>
      <c r="H50" s="10">
        <f>D50*G50/12*4</f>
        <v>23150.399999999998</v>
      </c>
      <c r="I50" s="11">
        <f>ROUND(F50+H50,0)</f>
        <v>52416</v>
      </c>
    </row>
    <row r="51" spans="1:9" x14ac:dyDescent="0.25">
      <c r="A51" s="15" t="s">
        <v>47</v>
      </c>
      <c r="B51" s="25" t="s">
        <v>19</v>
      </c>
      <c r="C51" s="15">
        <v>288</v>
      </c>
      <c r="D51" s="15">
        <v>216</v>
      </c>
      <c r="E51" s="13">
        <v>241.2</v>
      </c>
      <c r="F51" s="13">
        <f>(D51*E51)/12*8</f>
        <v>34732.799999999996</v>
      </c>
      <c r="G51" s="13">
        <v>381.6</v>
      </c>
      <c r="H51" s="13">
        <f>D51*G51/12*4</f>
        <v>27475.200000000001</v>
      </c>
      <c r="I51" s="13">
        <f>F51+H51</f>
        <v>62208</v>
      </c>
    </row>
    <row r="52" spans="1:9" x14ac:dyDescent="0.25">
      <c r="A52" s="18"/>
      <c r="B52" s="26" t="s">
        <v>21</v>
      </c>
      <c r="C52" s="18">
        <v>453</v>
      </c>
      <c r="D52" s="18">
        <v>294</v>
      </c>
      <c r="E52" s="16">
        <v>261.89999999999998</v>
      </c>
      <c r="F52" s="16">
        <f>(D52*E52)/12*8</f>
        <v>51332.399999999994</v>
      </c>
      <c r="G52" s="16">
        <v>378.45</v>
      </c>
      <c r="H52" s="16">
        <f>D52*G52/12*4</f>
        <v>37088.1</v>
      </c>
      <c r="I52" s="16">
        <f>F52+H52</f>
        <v>88420.5</v>
      </c>
    </row>
    <row r="53" spans="1:9" s="1" customFormat="1" x14ac:dyDescent="0.25">
      <c r="A53" s="6" t="s">
        <v>25</v>
      </c>
      <c r="B53" s="6"/>
      <c r="C53" s="6">
        <f>SUM(C51:C52)</f>
        <v>741</v>
      </c>
      <c r="D53" s="6">
        <f>SUM(D51:D52)</f>
        <v>510</v>
      </c>
      <c r="E53" s="6"/>
      <c r="F53" s="19"/>
      <c r="G53" s="19"/>
      <c r="H53" s="19"/>
      <c r="I53" s="19">
        <f>ROUND(I51+I52,0)</f>
        <v>150629</v>
      </c>
    </row>
    <row r="54" spans="1:9" ht="27.6" x14ac:dyDescent="0.25">
      <c r="A54" s="20" t="s">
        <v>48</v>
      </c>
      <c r="B54" s="27" t="s">
        <v>19</v>
      </c>
      <c r="C54" s="9">
        <v>51</v>
      </c>
      <c r="D54" s="9">
        <v>40</v>
      </c>
      <c r="E54" s="10">
        <v>241.2</v>
      </c>
      <c r="F54" s="10">
        <f>D54*E54/12*8</f>
        <v>6432</v>
      </c>
      <c r="G54" s="10">
        <v>381.6</v>
      </c>
      <c r="H54" s="10">
        <f>D54*G54/12*4</f>
        <v>5088</v>
      </c>
      <c r="I54" s="11">
        <f>ROUND(F54+H54,0)</f>
        <v>11520</v>
      </c>
    </row>
    <row r="55" spans="1:9" x14ac:dyDescent="0.25">
      <c r="A55" s="15" t="s">
        <v>49</v>
      </c>
      <c r="B55" s="25" t="s">
        <v>19</v>
      </c>
      <c r="C55" s="15">
        <v>76</v>
      </c>
      <c r="D55" s="15">
        <v>63</v>
      </c>
      <c r="E55" s="13">
        <v>241.2</v>
      </c>
      <c r="F55" s="13">
        <f>D55*E55/12*8</f>
        <v>10130.4</v>
      </c>
      <c r="G55" s="13">
        <v>381.6</v>
      </c>
      <c r="H55" s="13">
        <f>D55*G55/12*4</f>
        <v>8013.6000000000013</v>
      </c>
      <c r="I55" s="13">
        <f>F55+H55</f>
        <v>18144</v>
      </c>
    </row>
    <row r="56" spans="1:9" x14ac:dyDescent="0.25">
      <c r="A56" s="18"/>
      <c r="B56" s="26" t="s">
        <v>24</v>
      </c>
      <c r="C56" s="18">
        <v>284</v>
      </c>
      <c r="D56" s="18">
        <v>192</v>
      </c>
      <c r="E56" s="16">
        <v>241.2</v>
      </c>
      <c r="F56" s="16">
        <f>D56*E56/12*8</f>
        <v>30873.599999999995</v>
      </c>
      <c r="G56" s="16">
        <v>381.6</v>
      </c>
      <c r="H56" s="16">
        <f>D56*G56/12*4</f>
        <v>24422.400000000005</v>
      </c>
      <c r="I56" s="16">
        <f>F56+H56</f>
        <v>55296</v>
      </c>
    </row>
    <row r="57" spans="1:9" x14ac:dyDescent="0.25">
      <c r="A57" s="18"/>
      <c r="B57" s="26" t="s">
        <v>21</v>
      </c>
      <c r="C57" s="18">
        <v>387</v>
      </c>
      <c r="D57" s="18">
        <v>283</v>
      </c>
      <c r="E57" s="16">
        <v>261.89999999999998</v>
      </c>
      <c r="F57" s="16">
        <f>D57*E57/12*8</f>
        <v>49411.799999999996</v>
      </c>
      <c r="G57" s="16">
        <v>378.45</v>
      </c>
      <c r="H57" s="16">
        <f>D57*G57/12*4</f>
        <v>35700.449999999997</v>
      </c>
      <c r="I57" s="16">
        <f>F57+H57</f>
        <v>85112.25</v>
      </c>
    </row>
    <row r="58" spans="1:9" s="1" customFormat="1" x14ac:dyDescent="0.25">
      <c r="A58" s="6" t="s">
        <v>25</v>
      </c>
      <c r="B58" s="6"/>
      <c r="C58" s="6">
        <f>SUM(C55:C57)</f>
        <v>747</v>
      </c>
      <c r="D58" s="6">
        <f>SUM(D55:D57)</f>
        <v>538</v>
      </c>
      <c r="E58" s="6"/>
      <c r="F58" s="19"/>
      <c r="G58" s="19"/>
      <c r="H58" s="19"/>
      <c r="I58" s="19">
        <f>ROUND(I55+I56+I57,0)</f>
        <v>158552</v>
      </c>
    </row>
    <row r="59" spans="1:9" x14ac:dyDescent="0.25">
      <c r="A59" s="15" t="s">
        <v>50</v>
      </c>
      <c r="B59" s="28" t="s">
        <v>27</v>
      </c>
      <c r="C59" s="15">
        <v>90</v>
      </c>
      <c r="D59" s="15">
        <v>39</v>
      </c>
      <c r="E59" s="13">
        <v>1708.2</v>
      </c>
      <c r="F59" s="13">
        <f>D59*E59/12*8</f>
        <v>44413.200000000004</v>
      </c>
      <c r="G59" s="13">
        <v>3070.8</v>
      </c>
      <c r="H59" s="13">
        <f>D59*G59/12*4</f>
        <v>39920.400000000001</v>
      </c>
      <c r="I59" s="13">
        <f>F59+H59</f>
        <v>84333.6</v>
      </c>
    </row>
    <row r="60" spans="1:9" x14ac:dyDescent="0.25">
      <c r="A60" s="18"/>
      <c r="B60" s="26" t="s">
        <v>51</v>
      </c>
      <c r="C60" s="18">
        <v>11</v>
      </c>
      <c r="D60" s="18">
        <v>7</v>
      </c>
      <c r="E60" s="16">
        <v>1708.2</v>
      </c>
      <c r="F60" s="16">
        <f>D60*E60/12*8</f>
        <v>7971.5999999999995</v>
      </c>
      <c r="G60" s="16">
        <v>3070.8</v>
      </c>
      <c r="H60" s="16">
        <f>D60*G60/12*4</f>
        <v>7165.2000000000007</v>
      </c>
      <c r="I60" s="16">
        <f>F60+H60</f>
        <v>15136.8</v>
      </c>
    </row>
    <row r="61" spans="1:9" s="1" customFormat="1" x14ac:dyDescent="0.25">
      <c r="A61" s="6" t="s">
        <v>25</v>
      </c>
      <c r="B61" s="6"/>
      <c r="C61" s="6">
        <f>SUM(C59:C60)</f>
        <v>101</v>
      </c>
      <c r="D61" s="6">
        <f>SUM(D59:D60)</f>
        <v>46</v>
      </c>
      <c r="E61" s="6"/>
      <c r="F61" s="19"/>
      <c r="G61" s="19"/>
      <c r="H61" s="19"/>
      <c r="I61" s="19">
        <f>ROUND(I59+I60,0)</f>
        <v>99470</v>
      </c>
    </row>
    <row r="62" spans="1:9" ht="27.6" x14ac:dyDescent="0.25">
      <c r="A62" s="20" t="s">
        <v>52</v>
      </c>
      <c r="B62" s="20" t="s">
        <v>53</v>
      </c>
      <c r="C62" s="9">
        <v>11</v>
      </c>
      <c r="D62" s="9">
        <v>6</v>
      </c>
      <c r="E62" s="10">
        <v>1800.45</v>
      </c>
      <c r="F62" s="10">
        <f>D62*E62/12*8</f>
        <v>7201.8</v>
      </c>
      <c r="G62" s="10">
        <v>2766.6</v>
      </c>
      <c r="H62" s="10">
        <f>D62*G62/12*4</f>
        <v>5533.2</v>
      </c>
      <c r="I62" s="11">
        <f>ROUND(F62+H62,0)</f>
        <v>12735</v>
      </c>
    </row>
    <row r="63" spans="1:9" ht="27.6" x14ac:dyDescent="0.25">
      <c r="A63" s="8" t="s">
        <v>54</v>
      </c>
      <c r="B63" s="20" t="s">
        <v>55</v>
      </c>
      <c r="C63" s="9">
        <v>345</v>
      </c>
      <c r="D63" s="9">
        <v>131</v>
      </c>
      <c r="E63" s="10">
        <v>702.9</v>
      </c>
      <c r="F63" s="10">
        <f>D63*E63/12*8</f>
        <v>61386.6</v>
      </c>
      <c r="G63" s="10">
        <v>1265.8499999999999</v>
      </c>
      <c r="H63" s="10">
        <f>D63*G63/12*4</f>
        <v>55275.44999999999</v>
      </c>
      <c r="I63" s="11">
        <f>ROUND(F63+H63,0)</f>
        <v>116662</v>
      </c>
    </row>
    <row r="65" spans="1:9" s="1" customFormat="1" x14ac:dyDescent="0.25">
      <c r="A65" s="2" t="s">
        <v>5</v>
      </c>
      <c r="B65" s="2" t="s">
        <v>6</v>
      </c>
      <c r="C65" s="3" t="s">
        <v>7</v>
      </c>
      <c r="D65" s="4"/>
      <c r="E65" s="2" t="s">
        <v>8</v>
      </c>
      <c r="F65" s="2" t="s">
        <v>9</v>
      </c>
      <c r="G65" s="2" t="s">
        <v>10</v>
      </c>
      <c r="H65" s="2" t="s">
        <v>11</v>
      </c>
      <c r="I65" s="2" t="s">
        <v>12</v>
      </c>
    </row>
    <row r="66" spans="1:9" x14ac:dyDescent="0.25">
      <c r="A66" s="5"/>
      <c r="B66" s="6" t="s">
        <v>13</v>
      </c>
      <c r="C66" s="5" t="s">
        <v>14</v>
      </c>
      <c r="D66" s="7" t="s">
        <v>15</v>
      </c>
      <c r="E66" s="5" t="s">
        <v>16</v>
      </c>
      <c r="F66" s="5" t="s">
        <v>16</v>
      </c>
      <c r="G66" s="5" t="s">
        <v>16</v>
      </c>
      <c r="H66" s="5" t="s">
        <v>16</v>
      </c>
      <c r="I66" s="5" t="s">
        <v>17</v>
      </c>
    </row>
    <row r="67" spans="1:9" ht="27.6" x14ac:dyDescent="0.25">
      <c r="A67" s="29" t="s">
        <v>56</v>
      </c>
      <c r="B67" s="20" t="s">
        <v>55</v>
      </c>
      <c r="C67" s="9">
        <v>202</v>
      </c>
      <c r="D67" s="9">
        <v>133</v>
      </c>
      <c r="E67" s="10">
        <v>702.9</v>
      </c>
      <c r="F67" s="10">
        <f>D67*E67/12*8</f>
        <v>62323.799999999996</v>
      </c>
      <c r="G67" s="10">
        <v>1265.8499999999999</v>
      </c>
      <c r="H67" s="10">
        <f>D67*G67/12*4</f>
        <v>56119.35</v>
      </c>
      <c r="I67" s="11">
        <f>ROUND(F67+H67,0)</f>
        <v>118443</v>
      </c>
    </row>
    <row r="68" spans="1:9" x14ac:dyDescent="0.25">
      <c r="A68" s="12" t="s">
        <v>57</v>
      </c>
      <c r="B68" s="30" t="s">
        <v>58</v>
      </c>
      <c r="C68" s="9">
        <v>52</v>
      </c>
      <c r="D68" s="9">
        <v>24</v>
      </c>
      <c r="E68" s="10">
        <v>261.89999999999998</v>
      </c>
      <c r="F68" s="10">
        <f>D68*E68/12*8</f>
        <v>4190.3999999999996</v>
      </c>
      <c r="G68" s="10">
        <v>378.45</v>
      </c>
      <c r="H68" s="10">
        <f>D68*G68/12*4</f>
        <v>3027.6</v>
      </c>
      <c r="I68" s="11">
        <f>ROUND(F68+H68,0)</f>
        <v>7218</v>
      </c>
    </row>
    <row r="69" spans="1:9" s="1" customFormat="1" x14ac:dyDescent="0.25">
      <c r="A69" s="31" t="s">
        <v>59</v>
      </c>
      <c r="B69" s="31"/>
      <c r="C69" s="31">
        <f>C9+C10+C13+C17+C18+C19+C20+C23+C28+C31+C37+C41+C42+C45+C49+C50+C53+C54+C58+C61+C62+C63+C67+C68</f>
        <v>10261</v>
      </c>
      <c r="D69" s="31">
        <f t="shared" ref="D69:I69" si="0">D9+D10+D13+D17+D18+D19+D20+D23+D28+D31+D37+D41+D42+D45+D49+D50+D53+D54+D58+D61+D62+D63+D67+D68</f>
        <v>7603</v>
      </c>
      <c r="E69" s="31"/>
      <c r="F69" s="31"/>
      <c r="G69" s="31"/>
      <c r="H69" s="31"/>
      <c r="I69" s="32">
        <f t="shared" si="0"/>
        <v>2644829</v>
      </c>
    </row>
    <row r="70" spans="1:9" s="1" customFormat="1" x14ac:dyDescent="0.25">
      <c r="A70" s="9" t="s">
        <v>60</v>
      </c>
      <c r="B70" s="9"/>
      <c r="C70" s="9">
        <v>10106</v>
      </c>
      <c r="D70" s="9">
        <v>7453</v>
      </c>
      <c r="E70" s="11"/>
      <c r="F70" s="11"/>
      <c r="G70" s="11"/>
      <c r="H70" s="11"/>
      <c r="I70" s="11">
        <v>2190703</v>
      </c>
    </row>
    <row r="71" spans="1:9" x14ac:dyDescent="0.25">
      <c r="E71" s="24"/>
      <c r="F71" s="24"/>
      <c r="G71" s="24"/>
      <c r="H71" s="24"/>
      <c r="I71" s="24"/>
    </row>
    <row r="72" spans="1:9" x14ac:dyDescent="0.25">
      <c r="E72" s="24"/>
      <c r="F72" s="24"/>
      <c r="G72" s="24"/>
      <c r="H72" s="24"/>
      <c r="I72" s="24"/>
    </row>
    <row r="73" spans="1:9" x14ac:dyDescent="0.25">
      <c r="E73" s="24"/>
      <c r="F73" s="24"/>
      <c r="G73" s="24"/>
      <c r="H73" s="24"/>
      <c r="I73" s="24"/>
    </row>
    <row r="74" spans="1:9" x14ac:dyDescent="0.25">
      <c r="E74" s="24"/>
      <c r="F74" s="24"/>
      <c r="G74" s="24"/>
      <c r="H74" s="24"/>
      <c r="I74" s="24"/>
    </row>
    <row r="75" spans="1:9" x14ac:dyDescent="0.25">
      <c r="E75" s="24"/>
      <c r="F75" s="24"/>
      <c r="G75" s="24"/>
      <c r="H75" s="24"/>
      <c r="I75" s="24"/>
    </row>
    <row r="76" spans="1:9" x14ac:dyDescent="0.25">
      <c r="E76" s="24"/>
      <c r="F76" s="24"/>
      <c r="G76" s="24"/>
      <c r="H76" s="24"/>
      <c r="I76" s="24"/>
    </row>
    <row r="77" spans="1:9" x14ac:dyDescent="0.25">
      <c r="E77" s="24"/>
      <c r="F77" s="24"/>
      <c r="G77" s="24"/>
      <c r="H77" s="24"/>
      <c r="I77" s="24"/>
    </row>
    <row r="78" spans="1:9" x14ac:dyDescent="0.25">
      <c r="E78" s="24"/>
      <c r="F78" s="24"/>
      <c r="G78" s="24"/>
      <c r="H78" s="24"/>
      <c r="I78" s="24"/>
    </row>
    <row r="79" spans="1:9" x14ac:dyDescent="0.25">
      <c r="E79" s="24"/>
      <c r="F79" s="24"/>
      <c r="G79" s="24"/>
      <c r="H79" s="24"/>
      <c r="I79" s="24"/>
    </row>
    <row r="80" spans="1:9" x14ac:dyDescent="0.25">
      <c r="E80" s="24"/>
      <c r="F80" s="24"/>
      <c r="G80" s="24"/>
      <c r="H80" s="24"/>
      <c r="I80" s="24"/>
    </row>
    <row r="81" spans="5:9" x14ac:dyDescent="0.25">
      <c r="E81" s="24"/>
      <c r="F81" s="24"/>
      <c r="G81" s="24"/>
      <c r="H81" s="24"/>
      <c r="I81" s="24"/>
    </row>
  </sheetData>
  <mergeCells count="3">
    <mergeCell ref="C7:D7"/>
    <mergeCell ref="C33:D33"/>
    <mergeCell ref="C65:D6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 xml:space="preserve">&amp;C&amp;10&amp;P&amp;RAnlage zur GRDrs 286/2020
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1 zur GRDrs 2020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Schäfer, Petra</dc:creator>
  <cp:lastModifiedBy>Schäfer, Petra</cp:lastModifiedBy>
  <cp:lastPrinted>2020-03-30T12:56:52Z</cp:lastPrinted>
  <dcterms:created xsi:type="dcterms:W3CDTF">2020-03-30T12:53:30Z</dcterms:created>
  <dcterms:modified xsi:type="dcterms:W3CDTF">2020-03-30T13:05:28Z</dcterms:modified>
</cp:coreProperties>
</file>