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120" yWindow="-15" windowWidth="13110" windowHeight="12360"/>
  </bookViews>
  <sheets>
    <sheet name="A) Übersicht_HH10_11_folgend" sheetId="1" r:id="rId1"/>
    <sheet name="B) Übersicht_HH12_13_folgend" sheetId="5" r:id="rId2"/>
    <sheet name="C) Übersicht_HH14_15_folgend" sheetId="6" r:id="rId3"/>
    <sheet name="D) Übersicht_HH16_17" sheetId="7" r:id="rId4"/>
    <sheet name="E) Übersicht_neue_Maßnahmen" sheetId="3" r:id="rId5"/>
  </sheets>
  <externalReferences>
    <externalReference r:id="rId6"/>
  </externalReferences>
  <definedNames>
    <definedName name="_xlnm.Print_Titles" localSheetId="0">'A) Übersicht_HH10_11_folgend'!$3:$4</definedName>
    <definedName name="_xlnm.Print_Titles" localSheetId="1">'B) Übersicht_HH12_13_folgend'!$3:$4</definedName>
    <definedName name="_xlnm.Print_Titles" localSheetId="2">'C) Übersicht_HH14_15_folgend'!$3:$4</definedName>
    <definedName name="_xlnm.Print_Titles" localSheetId="3">'D) Übersicht_HH16_17'!$3:$4</definedName>
    <definedName name="_xlnm.Print_Titles" localSheetId="4">'E) Übersicht_neue_Maßnahmen'!$3:$4</definedName>
  </definedNames>
  <calcPr calcId="125725"/>
</workbook>
</file>

<file path=xl/calcChain.xml><?xml version="1.0" encoding="utf-8"?>
<calcChain xmlns="http://schemas.openxmlformats.org/spreadsheetml/2006/main">
  <c r="AA73" i="6"/>
  <c r="G24" i="3"/>
  <c r="D24"/>
  <c r="E24"/>
  <c r="F24"/>
  <c r="H24"/>
  <c r="I24"/>
  <c r="J24"/>
  <c r="K24"/>
  <c r="L24"/>
  <c r="N24"/>
  <c r="O24"/>
  <c r="P24"/>
  <c r="Q24"/>
  <c r="R24"/>
  <c r="C24"/>
  <c r="D25"/>
  <c r="E25"/>
  <c r="E26" s="1"/>
  <c r="F25"/>
  <c r="F26" s="1"/>
  <c r="G25"/>
  <c r="H25"/>
  <c r="I25"/>
  <c r="J25"/>
  <c r="K25"/>
  <c r="L25"/>
  <c r="M25"/>
  <c r="N25"/>
  <c r="N26" s="1"/>
  <c r="O25"/>
  <c r="O26" s="1"/>
  <c r="AG63" i="5"/>
  <c r="AG64"/>
  <c r="AG65"/>
  <c r="AG66"/>
  <c r="AG68"/>
  <c r="AG69"/>
  <c r="AG70"/>
  <c r="X55" i="6"/>
  <c r="X56"/>
  <c r="X57"/>
  <c r="X59"/>
  <c r="X60"/>
  <c r="X61"/>
  <c r="P25" i="3"/>
  <c r="P26" s="1"/>
  <c r="AH63" i="5"/>
  <c r="AH64"/>
  <c r="AH65"/>
  <c r="AH66"/>
  <c r="AH68"/>
  <c r="AH69"/>
  <c r="AH70"/>
  <c r="Y55" i="6"/>
  <c r="Y56"/>
  <c r="Y57"/>
  <c r="Y59"/>
  <c r="Y60"/>
  <c r="Y61"/>
  <c r="Q25" i="3"/>
  <c r="Q26" s="1"/>
  <c r="R25"/>
  <c r="R26" s="1"/>
  <c r="S25"/>
  <c r="S26" s="1"/>
  <c r="T25"/>
  <c r="C25"/>
  <c r="C26" s="1"/>
  <c r="AA69" i="6"/>
  <c r="AA46" i="7"/>
  <c r="AA55" s="1"/>
  <c r="AA57" s="1"/>
  <c r="D37"/>
  <c r="E37"/>
  <c r="F37"/>
  <c r="G37"/>
  <c r="H37"/>
  <c r="I37"/>
  <c r="O37"/>
  <c r="P37"/>
  <c r="Q37"/>
  <c r="R37"/>
  <c r="S37"/>
  <c r="T37"/>
  <c r="U37"/>
  <c r="V37"/>
  <c r="W37"/>
  <c r="X37"/>
  <c r="Y37"/>
  <c r="Z37"/>
  <c r="AA37"/>
  <c r="AB37"/>
  <c r="C37"/>
  <c r="D34"/>
  <c r="E34"/>
  <c r="F34"/>
  <c r="G34"/>
  <c r="H34"/>
  <c r="I34"/>
  <c r="U34"/>
  <c r="V34"/>
  <c r="W34"/>
  <c r="X34"/>
  <c r="Y34"/>
  <c r="Z34"/>
  <c r="C34"/>
  <c r="F40"/>
  <c r="H40"/>
  <c r="O40"/>
  <c r="P40"/>
  <c r="Q40"/>
  <c r="R40"/>
  <c r="S40"/>
  <c r="T40"/>
  <c r="U40"/>
  <c r="V40"/>
  <c r="W40"/>
  <c r="X40"/>
  <c r="Y40"/>
  <c r="Z40"/>
  <c r="AA40"/>
  <c r="G40"/>
  <c r="D40"/>
  <c r="C40"/>
  <c r="I40"/>
  <c r="E40"/>
  <c r="D61" i="6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Z61"/>
  <c r="AA61"/>
  <c r="AB61"/>
  <c r="C57"/>
  <c r="C61"/>
  <c r="Y46" i="7"/>
  <c r="Y55" s="1"/>
  <c r="X46"/>
  <c r="W46"/>
  <c r="W55" s="1"/>
  <c r="P37" i="3" s="1"/>
  <c r="V46" i="7"/>
  <c r="V55" s="1"/>
  <c r="O37" i="3" s="1"/>
  <c r="U46" i="7"/>
  <c r="U55" s="1"/>
  <c r="N37" i="3" s="1"/>
  <c r="Z67" i="6"/>
  <c r="Y67"/>
  <c r="Y69" s="1"/>
  <c r="X67"/>
  <c r="X69" s="1"/>
  <c r="W67"/>
  <c r="X60" i="1"/>
  <c r="J58" i="6"/>
  <c r="J76" s="1"/>
  <c r="K58"/>
  <c r="K76" s="1"/>
  <c r="L58"/>
  <c r="L76" s="1"/>
  <c r="M58"/>
  <c r="M76" s="1"/>
  <c r="N58"/>
  <c r="N76" s="1"/>
  <c r="T56"/>
  <c r="D57"/>
  <c r="E57"/>
  <c r="F57"/>
  <c r="G57"/>
  <c r="H57"/>
  <c r="I57"/>
  <c r="O57"/>
  <c r="P57"/>
  <c r="Q57"/>
  <c r="R57"/>
  <c r="S57"/>
  <c r="T57"/>
  <c r="U57"/>
  <c r="V57"/>
  <c r="W57"/>
  <c r="Z57"/>
  <c r="Z46" i="7"/>
  <c r="O46"/>
  <c r="I46"/>
  <c r="I55" s="1"/>
  <c r="G36" i="3" s="1"/>
  <c r="X55" i="7"/>
  <c r="Q37" i="3" s="1"/>
  <c r="O55" i="7"/>
  <c r="E55"/>
  <c r="D55"/>
  <c r="H55"/>
  <c r="T55"/>
  <c r="Q55"/>
  <c r="P55"/>
  <c r="Z69" i="6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AB60"/>
  <c r="AA60"/>
  <c r="Z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AB59"/>
  <c r="AA59"/>
  <c r="Z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Z56"/>
  <c r="W56"/>
  <c r="V56"/>
  <c r="U56"/>
  <c r="S56"/>
  <c r="R56"/>
  <c r="Q56"/>
  <c r="P56"/>
  <c r="O56"/>
  <c r="I56"/>
  <c r="H56"/>
  <c r="G56"/>
  <c r="F56"/>
  <c r="E56"/>
  <c r="D56"/>
  <c r="C56"/>
  <c r="Z55"/>
  <c r="W55"/>
  <c r="V55"/>
  <c r="U55"/>
  <c r="I55"/>
  <c r="H55"/>
  <c r="G55"/>
  <c r="F55"/>
  <c r="E55"/>
  <c r="D55"/>
  <c r="C55"/>
  <c r="AI84" i="5"/>
  <c r="AI91" s="1"/>
  <c r="AH84"/>
  <c r="AB84"/>
  <c r="AB97" s="1"/>
  <c r="AB102" s="1"/>
  <c r="AA84"/>
  <c r="Z84"/>
  <c r="Y84"/>
  <c r="X84"/>
  <c r="W84"/>
  <c r="V84"/>
  <c r="U84"/>
  <c r="T84"/>
  <c r="S84"/>
  <c r="Q84"/>
  <c r="P84"/>
  <c r="O84"/>
  <c r="N84"/>
  <c r="M84"/>
  <c r="L84"/>
  <c r="K84"/>
  <c r="J84"/>
  <c r="I84"/>
  <c r="H84"/>
  <c r="G84"/>
  <c r="F84"/>
  <c r="E84"/>
  <c r="D84"/>
  <c r="C84"/>
  <c r="AI82"/>
  <c r="AI85" s="1"/>
  <c r="AI88" s="1"/>
  <c r="AH82"/>
  <c r="AE82"/>
  <c r="AE85" s="1"/>
  <c r="AE88" s="1"/>
  <c r="AD82"/>
  <c r="AC82"/>
  <c r="AB82"/>
  <c r="AB85" s="1"/>
  <c r="AA82"/>
  <c r="Z82"/>
  <c r="Y82"/>
  <c r="Y85" s="1"/>
  <c r="Y88" s="1"/>
  <c r="X82"/>
  <c r="W82"/>
  <c r="V82"/>
  <c r="U82"/>
  <c r="U85" s="1"/>
  <c r="U88" s="1"/>
  <c r="T82"/>
  <c r="S82"/>
  <c r="Q82"/>
  <c r="P82"/>
  <c r="P85" s="1"/>
  <c r="P88" s="1"/>
  <c r="O82"/>
  <c r="N82"/>
  <c r="M82"/>
  <c r="L82"/>
  <c r="K82"/>
  <c r="J82"/>
  <c r="I82"/>
  <c r="H82"/>
  <c r="H85" s="1"/>
  <c r="H88" s="1"/>
  <c r="G82"/>
  <c r="F82"/>
  <c r="E82"/>
  <c r="D82"/>
  <c r="D85" s="1"/>
  <c r="D88" s="1"/>
  <c r="C82"/>
  <c r="AG82"/>
  <c r="AF82"/>
  <c r="AH79"/>
  <c r="AH85" s="1"/>
  <c r="AH88" s="1"/>
  <c r="AA79"/>
  <c r="Z79"/>
  <c r="Y79"/>
  <c r="X79"/>
  <c r="X85" s="1"/>
  <c r="X88" s="1"/>
  <c r="W79"/>
  <c r="W85" s="1"/>
  <c r="W88" s="1"/>
  <c r="V79"/>
  <c r="U79"/>
  <c r="T79"/>
  <c r="T85" s="1"/>
  <c r="T88" s="1"/>
  <c r="S79"/>
  <c r="Q79"/>
  <c r="P79"/>
  <c r="O79"/>
  <c r="O85" s="1"/>
  <c r="O88" s="1"/>
  <c r="N79"/>
  <c r="M79"/>
  <c r="L79"/>
  <c r="K79"/>
  <c r="K85" s="1"/>
  <c r="K88" s="1"/>
  <c r="J79"/>
  <c r="I79"/>
  <c r="H79"/>
  <c r="G79"/>
  <c r="G85" s="1"/>
  <c r="G88" s="1"/>
  <c r="F79"/>
  <c r="E79"/>
  <c r="D79"/>
  <c r="C79"/>
  <c r="C85" s="1"/>
  <c r="C88" s="1"/>
  <c r="AG84"/>
  <c r="AF84"/>
  <c r="AE84"/>
  <c r="AE97" s="1"/>
  <c r="AE102" s="1"/>
  <c r="AD79"/>
  <c r="AD85" s="1"/>
  <c r="AD88" s="1"/>
  <c r="AC84"/>
  <c r="AJ70"/>
  <c r="AI70"/>
  <c r="AF70"/>
  <c r="AD70"/>
  <c r="AC70"/>
  <c r="AA70"/>
  <c r="Z70"/>
  <c r="Y70"/>
  <c r="X70"/>
  <c r="W70"/>
  <c r="V70"/>
  <c r="U70"/>
  <c r="T70"/>
  <c r="S70"/>
  <c r="Q70"/>
  <c r="P70"/>
  <c r="O70"/>
  <c r="N70"/>
  <c r="M70"/>
  <c r="L70"/>
  <c r="K70"/>
  <c r="J70"/>
  <c r="I70"/>
  <c r="H70"/>
  <c r="G70"/>
  <c r="F70"/>
  <c r="E70"/>
  <c r="D70"/>
  <c r="C70"/>
  <c r="AJ69"/>
  <c r="AI69"/>
  <c r="AF69"/>
  <c r="AD69"/>
  <c r="AC69"/>
  <c r="AA69"/>
  <c r="Z69"/>
  <c r="Y69"/>
  <c r="X69"/>
  <c r="W69"/>
  <c r="V69"/>
  <c r="U69"/>
  <c r="T69"/>
  <c r="S69"/>
  <c r="Q69"/>
  <c r="P69"/>
  <c r="O69"/>
  <c r="N69"/>
  <c r="M69"/>
  <c r="L69"/>
  <c r="K69"/>
  <c r="J69"/>
  <c r="I69"/>
  <c r="H69"/>
  <c r="G69"/>
  <c r="F69"/>
  <c r="E69"/>
  <c r="D69"/>
  <c r="C69"/>
  <c r="AJ68"/>
  <c r="AI68"/>
  <c r="AF68"/>
  <c r="AE68"/>
  <c r="AD68"/>
  <c r="AC68"/>
  <c r="AB68"/>
  <c r="AA68"/>
  <c r="AA71" s="1"/>
  <c r="AA95" s="1"/>
  <c r="Z68"/>
  <c r="Y68"/>
  <c r="X68"/>
  <c r="W68"/>
  <c r="V68"/>
  <c r="U68"/>
  <c r="T68"/>
  <c r="S68"/>
  <c r="R68"/>
  <c r="R71" s="1"/>
  <c r="R72" s="1"/>
  <c r="R74" s="1"/>
  <c r="R97" s="1"/>
  <c r="Q68"/>
  <c r="P68"/>
  <c r="O68"/>
  <c r="N68"/>
  <c r="M68"/>
  <c r="L68"/>
  <c r="K68"/>
  <c r="J68"/>
  <c r="I68"/>
  <c r="H68"/>
  <c r="G68"/>
  <c r="F68"/>
  <c r="E68"/>
  <c r="D68"/>
  <c r="C68"/>
  <c r="AF66"/>
  <c r="AD66"/>
  <c r="AC66"/>
  <c r="AA66"/>
  <c r="Z66"/>
  <c r="Y66"/>
  <c r="X66"/>
  <c r="W66"/>
  <c r="V66"/>
  <c r="U66"/>
  <c r="T66"/>
  <c r="S66"/>
  <c r="Q66"/>
  <c r="P66"/>
  <c r="O66"/>
  <c r="N66"/>
  <c r="M66"/>
  <c r="L66"/>
  <c r="K66"/>
  <c r="J66"/>
  <c r="I66"/>
  <c r="H66"/>
  <c r="G66"/>
  <c r="F66"/>
  <c r="E66"/>
  <c r="D66"/>
  <c r="C66"/>
  <c r="AF65"/>
  <c r="AD65"/>
  <c r="AC65"/>
  <c r="Z65"/>
  <c r="Y65"/>
  <c r="X65"/>
  <c r="W65"/>
  <c r="V65"/>
  <c r="U65"/>
  <c r="T65"/>
  <c r="S65"/>
  <c r="Q65"/>
  <c r="P65"/>
  <c r="O65"/>
  <c r="N65"/>
  <c r="M65"/>
  <c r="L65"/>
  <c r="K65"/>
  <c r="J65"/>
  <c r="I65"/>
  <c r="H65"/>
  <c r="G65"/>
  <c r="F65"/>
  <c r="E65"/>
  <c r="D65"/>
  <c r="C65"/>
  <c r="AF64"/>
  <c r="AD64"/>
  <c r="AC64"/>
  <c r="AA64"/>
  <c r="Z64"/>
  <c r="Y64"/>
  <c r="X64"/>
  <c r="W64"/>
  <c r="V64"/>
  <c r="U64"/>
  <c r="T64"/>
  <c r="S64"/>
  <c r="Q64"/>
  <c r="P64"/>
  <c r="O64"/>
  <c r="N64"/>
  <c r="M64"/>
  <c r="L64"/>
  <c r="K64"/>
  <c r="J64"/>
  <c r="I64"/>
  <c r="H64"/>
  <c r="G64"/>
  <c r="F64"/>
  <c r="E64"/>
  <c r="D64"/>
  <c r="C64"/>
  <c r="AF63"/>
  <c r="AD63"/>
  <c r="AC63"/>
  <c r="AA63"/>
  <c r="Z63"/>
  <c r="Y63"/>
  <c r="X63"/>
  <c r="W63"/>
  <c r="V63"/>
  <c r="U63"/>
  <c r="T63"/>
  <c r="S63"/>
  <c r="Q63"/>
  <c r="P63"/>
  <c r="O63"/>
  <c r="N63"/>
  <c r="M63"/>
  <c r="L63"/>
  <c r="K63"/>
  <c r="J63"/>
  <c r="I63"/>
  <c r="H63"/>
  <c r="G63"/>
  <c r="F63"/>
  <c r="E63"/>
  <c r="D63"/>
  <c r="C63"/>
  <c r="AA59"/>
  <c r="AA65" s="1"/>
  <c r="S55" i="7"/>
  <c r="F55"/>
  <c r="S85" i="5"/>
  <c r="S88" s="1"/>
  <c r="AF79"/>
  <c r="AC79"/>
  <c r="AC85" s="1"/>
  <c r="AC88" s="1"/>
  <c r="AD84"/>
  <c r="L85"/>
  <c r="L88" s="1"/>
  <c r="I85"/>
  <c r="I88" s="1"/>
  <c r="R55" i="7"/>
  <c r="C55"/>
  <c r="Z55"/>
  <c r="R37" i="3" s="1"/>
  <c r="G55" i="7"/>
  <c r="AG79" i="5"/>
  <c r="V57" i="1"/>
  <c r="H39" i="3"/>
  <c r="I39"/>
  <c r="J39"/>
  <c r="K39"/>
  <c r="L39"/>
  <c r="W60" i="1"/>
  <c r="Y60"/>
  <c r="Y62" s="1"/>
  <c r="Y64" s="1"/>
  <c r="V60"/>
  <c r="V62" s="1"/>
  <c r="V64" s="1"/>
  <c r="Z62"/>
  <c r="Z64"/>
  <c r="T27" i="3"/>
  <c r="T26"/>
  <c r="N27"/>
  <c r="O27"/>
  <c r="S47" i="1"/>
  <c r="T47"/>
  <c r="U47"/>
  <c r="V47"/>
  <c r="W47"/>
  <c r="X47"/>
  <c r="Y47"/>
  <c r="R47"/>
  <c r="Y46"/>
  <c r="S46"/>
  <c r="T46"/>
  <c r="U46"/>
  <c r="V46"/>
  <c r="V50" s="1"/>
  <c r="W46"/>
  <c r="X46"/>
  <c r="H46"/>
  <c r="R46"/>
  <c r="G46"/>
  <c r="S57"/>
  <c r="T57"/>
  <c r="U57"/>
  <c r="W57"/>
  <c r="X57"/>
  <c r="Y57"/>
  <c r="H57"/>
  <c r="I57"/>
  <c r="J57"/>
  <c r="K57"/>
  <c r="L57"/>
  <c r="M57"/>
  <c r="M62" s="1"/>
  <c r="M64" s="1"/>
  <c r="R57"/>
  <c r="B60"/>
  <c r="C60"/>
  <c r="C62" s="1"/>
  <c r="C64" s="1"/>
  <c r="D60"/>
  <c r="E60"/>
  <c r="B57"/>
  <c r="B62" s="1"/>
  <c r="B64" s="1"/>
  <c r="C57"/>
  <c r="D57"/>
  <c r="E57"/>
  <c r="F57"/>
  <c r="F62" s="1"/>
  <c r="F64" s="1"/>
  <c r="G57"/>
  <c r="F60"/>
  <c r="S41"/>
  <c r="T41"/>
  <c r="U41"/>
  <c r="U44" s="1"/>
  <c r="V41"/>
  <c r="W41"/>
  <c r="X41"/>
  <c r="Y41"/>
  <c r="Y44" s="1"/>
  <c r="R41"/>
  <c r="R44" s="1"/>
  <c r="C41"/>
  <c r="D41"/>
  <c r="E41"/>
  <c r="F41"/>
  <c r="F44" s="1"/>
  <c r="G41"/>
  <c r="B41"/>
  <c r="H60"/>
  <c r="H62" s="1"/>
  <c r="H64" s="1"/>
  <c r="I60"/>
  <c r="J60"/>
  <c r="K60"/>
  <c r="L60"/>
  <c r="L62" s="1"/>
  <c r="L64" s="1"/>
  <c r="M60"/>
  <c r="N60"/>
  <c r="N62" s="1"/>
  <c r="N64" s="1"/>
  <c r="O60"/>
  <c r="O62"/>
  <c r="O64" s="1"/>
  <c r="P60"/>
  <c r="P62" s="1"/>
  <c r="P64" s="1"/>
  <c r="Q60"/>
  <c r="Q62" s="1"/>
  <c r="Q64" s="1"/>
  <c r="R60"/>
  <c r="S60"/>
  <c r="T60"/>
  <c r="U60"/>
  <c r="G60"/>
  <c r="G62" s="1"/>
  <c r="G64" s="1"/>
  <c r="R45"/>
  <c r="S45"/>
  <c r="S50" s="1"/>
  <c r="T45"/>
  <c r="T50" s="1"/>
  <c r="U45"/>
  <c r="V45"/>
  <c r="W45"/>
  <c r="W50" s="1"/>
  <c r="W71" s="1"/>
  <c r="X45"/>
  <c r="X50" s="1"/>
  <c r="Y45"/>
  <c r="Z45"/>
  <c r="O45"/>
  <c r="O50" s="1"/>
  <c r="P45"/>
  <c r="P50"/>
  <c r="P52" s="1"/>
  <c r="Q45"/>
  <c r="Q50" s="1"/>
  <c r="N45"/>
  <c r="N50" s="1"/>
  <c r="H45"/>
  <c r="Z46"/>
  <c r="Z50" s="1"/>
  <c r="Z52" s="1"/>
  <c r="Z47"/>
  <c r="X43"/>
  <c r="X42"/>
  <c r="X44" s="1"/>
  <c r="B42"/>
  <c r="C42"/>
  <c r="D42"/>
  <c r="E42"/>
  <c r="F42"/>
  <c r="B43"/>
  <c r="C43"/>
  <c r="D43"/>
  <c r="D44" s="1"/>
  <c r="E43"/>
  <c r="F43"/>
  <c r="G42"/>
  <c r="G43"/>
  <c r="G45"/>
  <c r="G50" s="1"/>
  <c r="G71" s="1"/>
  <c r="H41"/>
  <c r="H44" s="1"/>
  <c r="H42"/>
  <c r="H43"/>
  <c r="H47"/>
  <c r="R42"/>
  <c r="R43"/>
  <c r="S42"/>
  <c r="S43"/>
  <c r="T42"/>
  <c r="T43"/>
  <c r="U42"/>
  <c r="U43"/>
  <c r="V42"/>
  <c r="V43"/>
  <c r="W42"/>
  <c r="W44" s="1"/>
  <c r="W43"/>
  <c r="Y42"/>
  <c r="Y43"/>
  <c r="G47"/>
  <c r="D62"/>
  <c r="D64" s="1"/>
  <c r="S27" i="3"/>
  <c r="H27"/>
  <c r="C27"/>
  <c r="R27"/>
  <c r="D27"/>
  <c r="P27"/>
  <c r="G27"/>
  <c r="H26"/>
  <c r="D26"/>
  <c r="S44" i="1"/>
  <c r="H50"/>
  <c r="H71" s="1"/>
  <c r="U50"/>
  <c r="U71" s="1"/>
  <c r="C44"/>
  <c r="C70" s="1"/>
  <c r="G44"/>
  <c r="E44"/>
  <c r="E70" s="1"/>
  <c r="R50"/>
  <c r="W62"/>
  <c r="W64"/>
  <c r="B44"/>
  <c r="B52" s="1"/>
  <c r="U62"/>
  <c r="U64" s="1"/>
  <c r="I62"/>
  <c r="I64" s="1"/>
  <c r="K62"/>
  <c r="K64" s="1"/>
  <c r="V44"/>
  <c r="V70" s="1"/>
  <c r="E62"/>
  <c r="E64"/>
  <c r="P71"/>
  <c r="T44"/>
  <c r="T70" s="1"/>
  <c r="T62"/>
  <c r="T64" s="1"/>
  <c r="Y50"/>
  <c r="N80"/>
  <c r="E52"/>
  <c r="G26" i="3"/>
  <c r="V71" i="5" l="1"/>
  <c r="Z71"/>
  <c r="Z95" s="1"/>
  <c r="M71"/>
  <c r="M95" s="1"/>
  <c r="X71"/>
  <c r="P58" i="6"/>
  <c r="Q62"/>
  <c r="Q77" s="1"/>
  <c r="AA62"/>
  <c r="AA77" s="1"/>
  <c r="C62"/>
  <c r="C77" s="1"/>
  <c r="Y58"/>
  <c r="Y76" s="1"/>
  <c r="AH71" i="5"/>
  <c r="AH95" s="1"/>
  <c r="I71"/>
  <c r="I95" s="1"/>
  <c r="X67"/>
  <c r="X72" s="1"/>
  <c r="X74" s="1"/>
  <c r="T71"/>
  <c r="E62" i="6"/>
  <c r="E77" s="1"/>
  <c r="I58"/>
  <c r="I76" s="1"/>
  <c r="X62"/>
  <c r="D67" i="5"/>
  <c r="H67"/>
  <c r="H94" s="1"/>
  <c r="U67"/>
  <c r="U72" s="1"/>
  <c r="U74" s="1"/>
  <c r="U97" s="1"/>
  <c r="E71"/>
  <c r="Q71"/>
  <c r="S71"/>
  <c r="S95" s="1"/>
  <c r="W71"/>
  <c r="AI71"/>
  <c r="AI72" s="1"/>
  <c r="AI74" s="1"/>
  <c r="AI97" s="1"/>
  <c r="AI102" s="1"/>
  <c r="AI107" s="1"/>
  <c r="E85"/>
  <c r="E88" s="1"/>
  <c r="V85"/>
  <c r="V88" s="1"/>
  <c r="Z85"/>
  <c r="Z88" s="1"/>
  <c r="I67"/>
  <c r="I72" s="1"/>
  <c r="I74" s="1"/>
  <c r="I97" s="1"/>
  <c r="V67"/>
  <c r="V72" s="1"/>
  <c r="V74" s="1"/>
  <c r="N67"/>
  <c r="N72" s="1"/>
  <c r="N74" s="1"/>
  <c r="N97" s="1"/>
  <c r="C67"/>
  <c r="C94" s="1"/>
  <c r="F71"/>
  <c r="N71"/>
  <c r="N95" s="1"/>
  <c r="T95"/>
  <c r="AF71"/>
  <c r="AF95" s="1"/>
  <c r="L71"/>
  <c r="L95" s="1"/>
  <c r="U71"/>
  <c r="Y71"/>
  <c r="Y95" s="1"/>
  <c r="AD71"/>
  <c r="AD95" s="1"/>
  <c r="G71"/>
  <c r="G95" s="1"/>
  <c r="AC71"/>
  <c r="AC95" s="1"/>
  <c r="AJ71"/>
  <c r="AJ72" s="1"/>
  <c r="AJ74" s="1"/>
  <c r="AG85"/>
  <c r="AG88" s="1"/>
  <c r="J85"/>
  <c r="J88" s="1"/>
  <c r="R58" i="6"/>
  <c r="R76" s="1"/>
  <c r="G58"/>
  <c r="G76" s="1"/>
  <c r="V58"/>
  <c r="E58"/>
  <c r="E76" s="1"/>
  <c r="I62"/>
  <c r="I77" s="1"/>
  <c r="M62"/>
  <c r="M77" s="1"/>
  <c r="U62"/>
  <c r="U77" s="1"/>
  <c r="X58"/>
  <c r="X76" s="1"/>
  <c r="G62"/>
  <c r="G77" s="1"/>
  <c r="K62"/>
  <c r="K77" s="1"/>
  <c r="Z62"/>
  <c r="Z77" s="1"/>
  <c r="T62"/>
  <c r="T77" s="1"/>
  <c r="P62"/>
  <c r="P77" s="1"/>
  <c r="H62"/>
  <c r="H77" s="1"/>
  <c r="D62"/>
  <c r="D77" s="1"/>
  <c r="O58"/>
  <c r="O76" s="1"/>
  <c r="F62"/>
  <c r="F77" s="1"/>
  <c r="J62"/>
  <c r="J77" s="1"/>
  <c r="N62"/>
  <c r="N77" s="1"/>
  <c r="R62"/>
  <c r="R77" s="1"/>
  <c r="V62"/>
  <c r="V77" s="1"/>
  <c r="AB62"/>
  <c r="H58"/>
  <c r="W58"/>
  <c r="W76" s="1"/>
  <c r="S67" i="5"/>
  <c r="K67"/>
  <c r="K94" s="1"/>
  <c r="J71"/>
  <c r="J95" s="1"/>
  <c r="Q95"/>
  <c r="AH67"/>
  <c r="AH94" s="1"/>
  <c r="G67"/>
  <c r="G72" s="1"/>
  <c r="G74" s="1"/>
  <c r="G97" s="1"/>
  <c r="O67"/>
  <c r="T67"/>
  <c r="T72" s="1"/>
  <c r="T74" s="1"/>
  <c r="T97" s="1"/>
  <c r="T102" s="1"/>
  <c r="AC67"/>
  <c r="AC94" s="1"/>
  <c r="L67"/>
  <c r="L72" s="1"/>
  <c r="L74" s="1"/>
  <c r="L97" s="1"/>
  <c r="P67"/>
  <c r="Y67"/>
  <c r="AD67"/>
  <c r="E67"/>
  <c r="E72" s="1"/>
  <c r="E74" s="1"/>
  <c r="E97" s="1"/>
  <c r="M67"/>
  <c r="Q67"/>
  <c r="Q72" s="1"/>
  <c r="Q74" s="1"/>
  <c r="Q97" s="1"/>
  <c r="Z67"/>
  <c r="D71"/>
  <c r="D95" s="1"/>
  <c r="H71"/>
  <c r="H95" s="1"/>
  <c r="P71"/>
  <c r="P95" s="1"/>
  <c r="AG71"/>
  <c r="AG95" s="1"/>
  <c r="AA67"/>
  <c r="AA72" s="1"/>
  <c r="AA74" s="1"/>
  <c r="AA97" s="1"/>
  <c r="AA102" s="1"/>
  <c r="F67"/>
  <c r="F94" s="1"/>
  <c r="J67"/>
  <c r="J94" s="1"/>
  <c r="W67"/>
  <c r="AF67"/>
  <c r="AF94" s="1"/>
  <c r="C71"/>
  <c r="C95" s="1"/>
  <c r="K71"/>
  <c r="K95" s="1"/>
  <c r="O71"/>
  <c r="O95" s="1"/>
  <c r="AG67"/>
  <c r="AG94" s="1"/>
  <c r="AF85"/>
  <c r="AF88" s="1"/>
  <c r="F95"/>
  <c r="F85"/>
  <c r="F88" s="1"/>
  <c r="N85"/>
  <c r="N88" s="1"/>
  <c r="AA85"/>
  <c r="AA88" s="1"/>
  <c r="M85"/>
  <c r="M88" s="1"/>
  <c r="E95"/>
  <c r="Q85"/>
  <c r="Q88" s="1"/>
  <c r="V97"/>
  <c r="X97"/>
  <c r="S62" i="6"/>
  <c r="S77" s="1"/>
  <c r="S58"/>
  <c r="S76" s="1"/>
  <c r="T58"/>
  <c r="T76" s="1"/>
  <c r="U58"/>
  <c r="U76" s="1"/>
  <c r="Z58"/>
  <c r="Z76" s="1"/>
  <c r="Q58"/>
  <c r="L62"/>
  <c r="L77" s="1"/>
  <c r="W62"/>
  <c r="O62"/>
  <c r="O77" s="1"/>
  <c r="C58"/>
  <c r="C63" s="1"/>
  <c r="C79" s="1"/>
  <c r="D58"/>
  <c r="D76" s="1"/>
  <c r="F58"/>
  <c r="Q76"/>
  <c r="P76"/>
  <c r="V76"/>
  <c r="J63"/>
  <c r="J79" s="1"/>
  <c r="AA63"/>
  <c r="AA79" s="1"/>
  <c r="AA82" s="1"/>
  <c r="Y62"/>
  <c r="Y77" s="1"/>
  <c r="F72" i="5"/>
  <c r="F74" s="1"/>
  <c r="F97" s="1"/>
  <c r="D94"/>
  <c r="AI95"/>
  <c r="H72"/>
  <c r="H74" s="1"/>
  <c r="H97" s="1"/>
  <c r="I94"/>
  <c r="P73" i="1"/>
  <c r="P75" s="1"/>
  <c r="P80" s="1"/>
  <c r="Y71"/>
  <c r="R71"/>
  <c r="S71"/>
  <c r="X71"/>
  <c r="T71"/>
  <c r="R62"/>
  <c r="R64" s="1"/>
  <c r="J62"/>
  <c r="J64" s="1"/>
  <c r="X62"/>
  <c r="X64" s="1"/>
  <c r="S62"/>
  <c r="S64" s="1"/>
  <c r="N52"/>
  <c r="N73" s="1"/>
  <c r="N71"/>
  <c r="O52"/>
  <c r="O73" s="1"/>
  <c r="O75" s="1"/>
  <c r="O80" s="1"/>
  <c r="O71"/>
  <c r="U70"/>
  <c r="U52"/>
  <c r="U73" s="1"/>
  <c r="U75" s="1"/>
  <c r="U80" s="1"/>
  <c r="W70"/>
  <c r="W52"/>
  <c r="W73" s="1"/>
  <c r="W75" s="1"/>
  <c r="W80" s="1"/>
  <c r="D52"/>
  <c r="D70"/>
  <c r="X52"/>
  <c r="X73" s="1"/>
  <c r="X75" s="1"/>
  <c r="X80" s="1"/>
  <c r="N31" i="3" s="1"/>
  <c r="X70" i="1"/>
  <c r="R70"/>
  <c r="R52"/>
  <c r="V71"/>
  <c r="V52"/>
  <c r="V73" s="1"/>
  <c r="V75" s="1"/>
  <c r="V80" s="1"/>
  <c r="Z73"/>
  <c r="Z75"/>
  <c r="Z80" s="1"/>
  <c r="Z82" s="1"/>
  <c r="H70"/>
  <c r="H52"/>
  <c r="H73" s="1"/>
  <c r="H75" s="1"/>
  <c r="H80" s="1"/>
  <c r="Q52"/>
  <c r="Q73" s="1"/>
  <c r="Q75" s="1"/>
  <c r="Q80" s="1"/>
  <c r="Q71"/>
  <c r="G52"/>
  <c r="G73" s="1"/>
  <c r="G75" s="1"/>
  <c r="G80" s="1"/>
  <c r="G30" i="3" s="1"/>
  <c r="S52" i="1"/>
  <c r="S73" s="1"/>
  <c r="S75" s="1"/>
  <c r="S80" s="1"/>
  <c r="Y52"/>
  <c r="Y73" s="1"/>
  <c r="Y75" s="1"/>
  <c r="Y80" s="1"/>
  <c r="R31" i="3" s="1"/>
  <c r="Y70" i="1"/>
  <c r="F70"/>
  <c r="F52"/>
  <c r="B70"/>
  <c r="G70"/>
  <c r="S70"/>
  <c r="T52"/>
  <c r="T73" s="1"/>
  <c r="T75" s="1"/>
  <c r="T80" s="1"/>
  <c r="C52"/>
  <c r="X77" i="6"/>
  <c r="Z72" i="5" l="1"/>
  <c r="Z74" s="1"/>
  <c r="Z97" s="1"/>
  <c r="Z102" s="1"/>
  <c r="W72"/>
  <c r="W74" s="1"/>
  <c r="W97" s="1"/>
  <c r="T94"/>
  <c r="M72"/>
  <c r="M74" s="1"/>
  <c r="M97" s="1"/>
  <c r="V63" i="6"/>
  <c r="V79" s="1"/>
  <c r="Q63"/>
  <c r="Q79" s="1"/>
  <c r="N63"/>
  <c r="N79" s="1"/>
  <c r="X63"/>
  <c r="X79" s="1"/>
  <c r="O35" i="3" s="1"/>
  <c r="D63" i="6"/>
  <c r="D79" s="1"/>
  <c r="E63"/>
  <c r="E79" s="1"/>
  <c r="C76"/>
  <c r="G94" i="5"/>
  <c r="AA94"/>
  <c r="AD72"/>
  <c r="AD74" s="1"/>
  <c r="AD97" s="1"/>
  <c r="AD102" s="1"/>
  <c r="C72"/>
  <c r="C74" s="1"/>
  <c r="C97" s="1"/>
  <c r="K63" i="6"/>
  <c r="K79" s="1"/>
  <c r="F63"/>
  <c r="F79" s="1"/>
  <c r="W63"/>
  <c r="W79" s="1"/>
  <c r="N35" i="3" s="1"/>
  <c r="H63" i="6"/>
  <c r="H79" s="1"/>
  <c r="D72" i="5"/>
  <c r="D74" s="1"/>
  <c r="D97" s="1"/>
  <c r="E94"/>
  <c r="Y72"/>
  <c r="Y74" s="1"/>
  <c r="Y97" s="1"/>
  <c r="Y102" s="1"/>
  <c r="AF72"/>
  <c r="AF74" s="1"/>
  <c r="AF97" s="1"/>
  <c r="AF102" s="1"/>
  <c r="N33" i="3" s="1"/>
  <c r="AD94" i="5"/>
  <c r="S72"/>
  <c r="S74" s="1"/>
  <c r="S97" s="1"/>
  <c r="T63" i="6"/>
  <c r="T79" s="1"/>
  <c r="G63"/>
  <c r="G79" s="1"/>
  <c r="M63"/>
  <c r="M79" s="1"/>
  <c r="I63"/>
  <c r="I79" s="1"/>
  <c r="G34" i="3" s="1"/>
  <c r="P63" i="6"/>
  <c r="P79" s="1"/>
  <c r="L63"/>
  <c r="L79" s="1"/>
  <c r="U63"/>
  <c r="U79" s="1"/>
  <c r="H76"/>
  <c r="O63"/>
  <c r="R63"/>
  <c r="R79" s="1"/>
  <c r="S63"/>
  <c r="S79" s="1"/>
  <c r="J72" i="5"/>
  <c r="J74" s="1"/>
  <c r="J97" s="1"/>
  <c r="AH72"/>
  <c r="AH74" s="1"/>
  <c r="AH97" s="1"/>
  <c r="AH102" s="1"/>
  <c r="P33" i="3" s="1"/>
  <c r="Z94" i="5"/>
  <c r="AG72"/>
  <c r="AG74" s="1"/>
  <c r="AG97" s="1"/>
  <c r="AG102" s="1"/>
  <c r="O33" i="3" s="1"/>
  <c r="O39" s="1"/>
  <c r="O40" s="1"/>
  <c r="AC72" i="5"/>
  <c r="AC74" s="1"/>
  <c r="AC97" s="1"/>
  <c r="AC102" s="1"/>
  <c r="P72"/>
  <c r="P74" s="1"/>
  <c r="P97" s="1"/>
  <c r="O72"/>
  <c r="O74" s="1"/>
  <c r="O97" s="1"/>
  <c r="K72"/>
  <c r="K74" s="1"/>
  <c r="K97" s="1"/>
  <c r="K102" s="1"/>
  <c r="G32" i="3" s="1"/>
  <c r="W77" i="6"/>
  <c r="F76"/>
  <c r="Y63"/>
  <c r="Y79" s="1"/>
  <c r="P35" i="3" s="1"/>
  <c r="Z63" i="6"/>
  <c r="Z79" s="1"/>
  <c r="R35" i="3" s="1"/>
  <c r="Q33"/>
  <c r="R73" i="1"/>
  <c r="R75" s="1"/>
  <c r="R80" s="1"/>
  <c r="R33" i="3" l="1"/>
  <c r="R39" s="1"/>
  <c r="R40" s="1"/>
  <c r="G39"/>
  <c r="G40" s="1"/>
  <c r="N39"/>
  <c r="N40" s="1"/>
  <c r="Q35"/>
  <c r="Q39" s="1"/>
  <c r="Q40" s="1"/>
  <c r="P39"/>
  <c r="P40" s="1"/>
</calcChain>
</file>

<file path=xl/comments1.xml><?xml version="1.0" encoding="utf-8"?>
<comments xmlns="http://schemas.openxmlformats.org/spreadsheetml/2006/main">
  <authors>
    <author>u510071</author>
  </authors>
  <commentList>
    <comment ref="G56" authorId="0">
      <text>
        <r>
          <rPr>
            <b/>
            <sz val="9"/>
            <color indexed="81"/>
            <rFont val="Tahoma"/>
            <family val="2"/>
          </rPr>
          <t xml:space="preserve">u510071:
</t>
        </r>
        <r>
          <rPr>
            <sz val="9"/>
            <color indexed="81"/>
            <rFont val="Tahoma"/>
            <family val="2"/>
          </rPr>
          <t xml:space="preserve">Gernot hat 329.000€; da ohne Raitelsbergstraße. Raitelsbergstraße ist bei freien Trägern HH 12/13 im Soll und Ist; da vom Träger Betriebskosten dort beantragt wurden. </t>
        </r>
      </text>
    </comment>
    <comment ref="Y56" authorId="0">
      <text>
        <r>
          <rPr>
            <b/>
            <sz val="9"/>
            <color indexed="81"/>
            <rFont val="Tahoma"/>
            <family val="2"/>
          </rPr>
          <t>u510071:</t>
        </r>
        <r>
          <rPr>
            <sz val="9"/>
            <color indexed="81"/>
            <rFont val="Tahoma"/>
            <family val="2"/>
          </rPr>
          <t xml:space="preserve">
ohne Raitelsbergsrtaße (da diese beim HH 12/13 freie Träger enthalten ist)</t>
        </r>
      </text>
    </comment>
    <comment ref="G59" authorId="0">
      <text>
        <r>
          <rPr>
            <b/>
            <sz val="9"/>
            <color indexed="81"/>
            <rFont val="Tahoma"/>
            <family val="2"/>
          </rPr>
          <t>u510071:</t>
        </r>
        <r>
          <rPr>
            <sz val="9"/>
            <color indexed="81"/>
            <rFont val="Tahoma"/>
            <family val="2"/>
          </rPr>
          <t xml:space="preserve">
ohne Raitelsbergstraße; Raitelsbergstraße muss bei m städt. Träger im Soll drin bleiben</t>
        </r>
      </text>
    </comment>
    <comment ref="Y59" authorId="0">
      <text>
        <r>
          <rPr>
            <b/>
            <sz val="9"/>
            <color indexed="81"/>
            <rFont val="Tahoma"/>
            <family val="2"/>
          </rPr>
          <t>u510071:</t>
        </r>
        <r>
          <rPr>
            <sz val="9"/>
            <color indexed="81"/>
            <rFont val="Tahoma"/>
            <family val="2"/>
          </rPr>
          <t xml:space="preserve">
ohne Raitelsbergstraße</t>
        </r>
      </text>
    </comment>
  </commentList>
</comments>
</file>

<file path=xl/comments2.xml><?xml version="1.0" encoding="utf-8"?>
<comments xmlns="http://schemas.openxmlformats.org/spreadsheetml/2006/main">
  <authors>
    <author>Mattheis,Bernd</author>
  </authors>
  <commentList>
    <comment ref="A98" authorId="0">
      <text>
        <r>
          <rPr>
            <b/>
            <sz val="8"/>
            <color indexed="81"/>
            <rFont val="Tahoma"/>
            <family val="2"/>
          </rPr>
          <t>Mattheis,Bernd:</t>
        </r>
        <r>
          <rPr>
            <sz val="8"/>
            <color indexed="81"/>
            <rFont val="Tahoma"/>
            <family val="2"/>
          </rPr>
          <t xml:space="preserve">
verfügbares Budget 5.956.208 EUR</t>
        </r>
      </text>
    </comment>
  </commentList>
</comments>
</file>

<file path=xl/comments3.xml><?xml version="1.0" encoding="utf-8"?>
<comments xmlns="http://schemas.openxmlformats.org/spreadsheetml/2006/main">
  <authors>
    <author>Bernd Mattheis</author>
  </authors>
  <commentList>
    <comment ref="C69" authorId="0">
      <text>
        <r>
          <rPr>
            <b/>
            <sz val="9"/>
            <color indexed="81"/>
            <rFont val="Tahoma"/>
            <family val="2"/>
          </rPr>
          <t>Bernd Mattheis:</t>
        </r>
        <r>
          <rPr>
            <sz val="9"/>
            <color indexed="81"/>
            <rFont val="Tahoma"/>
            <family val="2"/>
          </rPr>
          <t xml:space="preserve">
HH-Ansätze lt. Beschluss 3. Lesung gestreckt</t>
        </r>
      </text>
    </comment>
  </commentList>
</comments>
</file>

<file path=xl/sharedStrings.xml><?xml version="1.0" encoding="utf-8"?>
<sst xmlns="http://schemas.openxmlformats.org/spreadsheetml/2006/main" count="611" uniqueCount="458">
  <si>
    <t>Investitionskosten/-zuschüsse</t>
  </si>
  <si>
    <t>Gesamt</t>
  </si>
  <si>
    <t>freie Träger</t>
  </si>
  <si>
    <t>städt. Träger</t>
  </si>
  <si>
    <t>Gesamtkosten neue Maßnahmen</t>
  </si>
  <si>
    <t>1. Angebotsumstellungen und Erweiterungen bestehender Einrichtungen</t>
  </si>
  <si>
    <t>2. Sanierungen/Neubau und Infrastrukturpauschale</t>
  </si>
  <si>
    <t>3. Neue Träger</t>
  </si>
  <si>
    <t>5. Nachfinanzierung bereits beschlossener Projekte</t>
  </si>
  <si>
    <t>6. Betriebskindertagesstätten</t>
  </si>
  <si>
    <t>Gesamtkosten der beschlossenen Maßnahmen (Ist)</t>
  </si>
  <si>
    <t>Summe neue Maßnahmen</t>
  </si>
  <si>
    <t>Budget für weitere Angebotsumstellungen, neue Träger/Gruppen</t>
  </si>
  <si>
    <t>Unterschreitung der Ansätze 
bzw. freie Mittel (+) /
Überschreitung der Ansätze (-)</t>
  </si>
  <si>
    <t>Betriebskosten/-zuschüsse bzw. Sachkosten</t>
  </si>
  <si>
    <t>Stellen</t>
  </si>
  <si>
    <t>städt. Träger, Sanierungen - HH 2010/11 - Ist neu</t>
  </si>
  <si>
    <t>städt. Träger, Neubau - HH 2010/11 - Ist neu</t>
  </si>
  <si>
    <t>Infrastrukturpauschale - HH 2010/11 - Ist neu</t>
  </si>
  <si>
    <t>freie Träger HH 2010/11 -  Ist neu</t>
  </si>
  <si>
    <t>städt. Träger GRDrs 464/2010 - Ist neu</t>
  </si>
  <si>
    <t>freie Träger GRDrs 464/2010 - Ist neu</t>
  </si>
  <si>
    <t>städt. Träger HH 201/11 - Ist neu</t>
  </si>
  <si>
    <t>Betriebe/Träger HH 2010/11 - Ist neu</t>
  </si>
  <si>
    <t>freie Träger (ohne Budget) 
Unterschreitung (+) /
Überschreitung der Ansätze (-)</t>
  </si>
  <si>
    <t>städt. Träger 
Unterschreitung (+) /
Überschreitung der Ansätze (-)</t>
  </si>
  <si>
    <t>erwartete Bundesmittel</t>
  </si>
  <si>
    <t>Betriebe/Träger GRDrs 464/2010 - Ist neu</t>
  </si>
  <si>
    <t>Mittel im HH 10/11; Finanzplanung veranschlagt (Soll)</t>
  </si>
  <si>
    <t>dauerhaft</t>
  </si>
  <si>
    <t>freie Träger GRDrs 7/2011 - Ist neu</t>
  </si>
  <si>
    <t>Betriebe/Träger GRDrs 7/2011 - Ist neu</t>
  </si>
  <si>
    <t>freie Träger Sanierungen/Neubauten HH 2010/11 -  Ist neu</t>
  </si>
  <si>
    <t>freie Träger 7/2011 - Ist Sachstandsbericht</t>
  </si>
  <si>
    <t>freie Träger 464/2100 - Ist Sachstandsbericht</t>
  </si>
  <si>
    <t>freie Träger HH 2010/11 - Ist Sachstandsbericht</t>
  </si>
  <si>
    <t>Summe freie Träger  Ist Sachstandsbericht</t>
  </si>
  <si>
    <t>städt. Träger HH 2010/11 - Ist Sachstandsberichrt</t>
  </si>
  <si>
    <t>städt. Träger 464/2010 - Ist Sachstandsbericht</t>
  </si>
  <si>
    <t>Summe städt. Träger Ist Sachstandsbericht</t>
  </si>
  <si>
    <t>städt. Träger 7/2011 - Ist Sachstandsbericht</t>
  </si>
  <si>
    <t>Investitionskosten/-zuschüsse 2014/2015</t>
  </si>
  <si>
    <t>Betriebskosten/-zuschüsse bzw. Sachkosten
2012/2013</t>
  </si>
  <si>
    <t>Betriebskosten/-zuschüsse bzw. Sachkosten
2014/2015</t>
  </si>
  <si>
    <t>freie Träger HH 2012/13 -  Ist neu</t>
  </si>
  <si>
    <t>Bezug</t>
  </si>
  <si>
    <t>1147/2011; Anl. 3, Liste 1.1 - Ist</t>
  </si>
  <si>
    <t>1147/2011; Anl. 3, Liste 1.2 - Ist</t>
  </si>
  <si>
    <t>freie Träger Sanierungen/Neubauten mit Angebotsveränderungen HH 2012/13 -  Ist neu</t>
  </si>
  <si>
    <t>freie Träger Sanierungen ohne Angebotsveränderungen
HH 2012/13 -  Ist neu</t>
  </si>
  <si>
    <t>freie Träger Waldheimumnutzungen HH 2012/13 -  Ist neu</t>
  </si>
  <si>
    <t>1147/2011; Anl. 3, Liste 1.3 - Ist</t>
  </si>
  <si>
    <t>1147/2011; Anl. 3, Liste 1.4 - Ist</t>
  </si>
  <si>
    <t>1147/2011; Anl. 3, Liste 1.5a - Ist</t>
  </si>
  <si>
    <t>1147/2011; Anl. 3, Liste 1.5b -Ist</t>
  </si>
  <si>
    <t>freie Träger HH 2012/113-  Ist neu</t>
  </si>
  <si>
    <t>1147/2011; Anl. 3, Liste 1.6 -Ist</t>
  </si>
  <si>
    <t>1147/2011; Anl. 3, Liste 1.9 -Ist</t>
  </si>
  <si>
    <t>Betriebe/Träger HH 2012/13 - Ist neu</t>
  </si>
  <si>
    <t>1147/2011; Anl. 3, Liste 2.1 -Ist</t>
  </si>
  <si>
    <t>1147/2011; Anl. 4, Liste 1.2 - Ist</t>
  </si>
  <si>
    <t>freie Träger HH 2012/13 -  Finanzplanung 14/15 -
 Ist neu</t>
  </si>
  <si>
    <t>4. Schulkindbetreuung / Horte</t>
  </si>
  <si>
    <t>Mittel im HH 12/13; Finanzplanung 12/13 und 14/15 veranschlagt (Soll)</t>
  </si>
  <si>
    <t>HH-Ansatz städt. Träger  - Finanzplanung 12/13 und 14/15</t>
  </si>
  <si>
    <t>1147/2011; Anlage 1</t>
  </si>
  <si>
    <t>Städt. Träger
Angebotsveränderungen mit geringem Investitionsaufwand HH 2012/13 - Ist neu</t>
  </si>
  <si>
    <t>1147/2011; Anl. 2 - Ist</t>
  </si>
  <si>
    <t>Städt. Träger
Spätöffnungen - Ist neu</t>
  </si>
  <si>
    <t>Städt. Träger
Sanierungs- und Neubauvorhaben mit Angebotsveränderungen - Ist neu</t>
  </si>
  <si>
    <t>Ausweichquartiere (nachrichtlich) - Ist</t>
  </si>
  <si>
    <t>Städtischer Träger Angebotsveränderungen Hort - 
Ist neu</t>
  </si>
  <si>
    <t>Infrastrukturpauschale - HH 2012/13 - Ist neu</t>
  </si>
  <si>
    <t>freie Träger Finanzplanung 12/13 und 14/15 (ohne Budget) 
Unterschreitung (+) /
Überschreitung der Ansätze (-)</t>
  </si>
  <si>
    <t>städt. Träger Finanzplanung 12/13 und 14/15
Unterschreitung (+) /
Überschreitung der Ansätze (-)</t>
  </si>
  <si>
    <t>Investitionskosten/-zuschüsse 
2012/2013</t>
  </si>
  <si>
    <t>Infrastrukturpauschale
Investitionskosten</t>
  </si>
  <si>
    <t>Finanzplanung 2012/2013 - IST</t>
  </si>
  <si>
    <t>3. Sanierungen ohne Angebotsveränderungen</t>
  </si>
  <si>
    <t>4. Waldheimumnutzungen</t>
  </si>
  <si>
    <t>5. Neue Träger (gemeinnützig)</t>
  </si>
  <si>
    <t>6. Neue Träger (privat-gewerblich)</t>
  </si>
  <si>
    <t>7. Hort / Schulkindbetreuung</t>
  </si>
  <si>
    <t>8. Nachfinanzierung bereits beschlossener Projekte</t>
  </si>
  <si>
    <t>9. Betriebskindertagesstätten</t>
  </si>
  <si>
    <t>Kosten Bauzeit Amt 23 (Ausweichquartier / Umzugskosten)</t>
  </si>
  <si>
    <t>10. Mehrkosten durch Kita-VO</t>
  </si>
  <si>
    <t>Städt. Träger - Ist neu</t>
  </si>
  <si>
    <t>1147/2011; Anl. 3, Liste 1.10 -Ist</t>
  </si>
  <si>
    <t>freie Träger HH 2012/13 -3 Ist neu</t>
  </si>
  <si>
    <t>freie Träger HH 2012/13 -Ist neu</t>
  </si>
  <si>
    <t>1147/2011; Anl. 3, Liste 2.2 -Ist</t>
  </si>
  <si>
    <t>freie Träger Betriebskitas HH 2012/13 -Ist neu</t>
  </si>
  <si>
    <t>Betriebskosten/-zuschüsse bzw. Sachkosten
23 und 51</t>
  </si>
  <si>
    <t>freie Träger Sanierungen/Neubauten mit Angebotsveränderungen HH 2012/13 - Finanzplanung 14/15 -  Ist neu</t>
  </si>
  <si>
    <t>freie Träger HH 2012/13 -3 Finanzplanung 14/15 - Ist neu</t>
  </si>
  <si>
    <t>Infrastruktur-pauschale
Investitions-
kosten</t>
  </si>
  <si>
    <t>dto.</t>
  </si>
  <si>
    <t>BK 51: bei AVs nur Sachkosten</t>
  </si>
  <si>
    <t>Unter- /Überschreitung der HH-Ansätze</t>
  </si>
  <si>
    <t>Betriebskosten/-zuschüsse bzw. Sachkosten
2016/2017</t>
  </si>
  <si>
    <t>Stellen ab 2014/2015</t>
  </si>
  <si>
    <t>Stellen ab 2012/2013</t>
  </si>
  <si>
    <t>Betriebskosten/-zuschüsse</t>
  </si>
  <si>
    <t>Stellen insgesamt</t>
  </si>
  <si>
    <t>Investitions-
kosten</t>
  </si>
  <si>
    <t>Anmietkosten, Summe für Dauer der Anmietung
AQ (geschätzt) 23</t>
  </si>
  <si>
    <t>Umzugskosten gesamt
Amt 23 einmalig</t>
  </si>
  <si>
    <t>freie Betriebsmittel dauerhaft aus HH 10/11</t>
  </si>
  <si>
    <t>freie Betriebsmittel dauerhaft aus HH 12/13</t>
  </si>
  <si>
    <t>freie Mittel (+) /
Finanzierungsbedarf (-)</t>
  </si>
  <si>
    <t>A. Sachstand beschlossene Maßnahmen - Ist
- HH 2010/11 (vgl. GRDrs 1295/2009)
- GRDrs 464/2010
- GRDrs 7/2011</t>
  </si>
  <si>
    <t>zur Verfügung stehende Restmittel</t>
  </si>
  <si>
    <t>Betriebskosten/-zuschüsse
23 und 51</t>
  </si>
  <si>
    <t>Aufteilung Förderung</t>
  </si>
  <si>
    <t>Infrastruktur-pauschale
Investitions-kosten</t>
  </si>
  <si>
    <t>Kosten Bauzeit 
Amt 23 (Ausweichquartier / Umzugskosten)</t>
  </si>
  <si>
    <t>11. Mehrkosten für Ausstattung bereits beschclossener Vorhaben</t>
  </si>
  <si>
    <t>städt. Träger, Sanierungen/ Neubauten - HH 2012/13</t>
  </si>
  <si>
    <t>Sachstandslisten 12/13</t>
  </si>
  <si>
    <t>Summe Stellenansatz</t>
  </si>
  <si>
    <t>nachrichtlich</t>
  </si>
  <si>
    <t>Unterschreitung (+) / Überschreitung (-) 
Stellenansatz</t>
  </si>
  <si>
    <t>Stellenschaffung für städt. Träger laut Beschluss GRDrs 464/2010</t>
  </si>
  <si>
    <t>Stellenschaffung für städt. Träger laut Beschluss GRDrs 7/2011</t>
  </si>
  <si>
    <t xml:space="preserve">abzüglich Kosten Amt 23 (Finanzierungsbedarf für Kosten Bauzeit einmalig HH 2010/11: Anmietkosten Ausweichquartier, Umzugskosten) </t>
  </si>
  <si>
    <t>freie Träger GRDrs 672/2012 - Ist neu</t>
  </si>
  <si>
    <t>städt. Träger GRDrs 672/2012 - Ist neu</t>
  </si>
  <si>
    <t>freie Träger GRDrs 672/2012 - Früh- und Spätbetreuung - Ist neu</t>
  </si>
  <si>
    <t>Städt. Träger
Früh- und Spätbetreuung GRDrs 672/2012 - Ist neu</t>
  </si>
  <si>
    <t>672/2012; Anl. 5, Liste 1.1</t>
  </si>
  <si>
    <t>672/2012; Anl. 5, Liste 1.2</t>
  </si>
  <si>
    <t>672/2012; Anl. 6, Liste 1 a)</t>
  </si>
  <si>
    <t>672/2012; Anl. 6, Liste 1 b)</t>
  </si>
  <si>
    <t>städt. Träger GRDrs 672/2012 - Einzelprojekte - Ist neu</t>
  </si>
  <si>
    <t>672/2012; Anl. 6, Liste 2</t>
  </si>
  <si>
    <t>Investitions-
kosten 
2016/2017</t>
  </si>
  <si>
    <t>672/2012; Anl. 5, Liste 1.3a</t>
  </si>
  <si>
    <t>672/2012; Anl. 5, Liste 1.3b</t>
  </si>
  <si>
    <t>672/2012; Anl. 5, Liste 1.4</t>
  </si>
  <si>
    <t>672/2012; Anl. 5, Liste 1.5</t>
  </si>
  <si>
    <t>672/2012; Anl. 5, Liste 2</t>
  </si>
  <si>
    <t>Betriebe/Träger GRDrs 672/2012 - Ist neu</t>
  </si>
  <si>
    <t>Stellenschaffung für städt. Träger laut Beschluss GRDrs 672/2012</t>
  </si>
  <si>
    <t>1147/2011; Anl. 4, Liste 1.5 - Ist</t>
  </si>
  <si>
    <t>Gesamtsumme beschlossenen Maßnahmen 
HH 12/13 (Ist)</t>
  </si>
  <si>
    <t>freie Träger HH 2012/13 - Ist Sachstandsbericht</t>
  </si>
  <si>
    <t>freie Träger GRDrs 672/2012 - Ist Sachstandsbericht</t>
  </si>
  <si>
    <t>Summe freie Träger - Ist Sachstandsbericht</t>
  </si>
  <si>
    <t>städtischer Träger HH 2012/13 - Ist 
Sachstandsbericht</t>
  </si>
  <si>
    <t>städtischer Träger GRDrs 672/2012 - Ist 
Sachstandsbericht</t>
  </si>
  <si>
    <t>Summe städtischer Träger - Ist 
Sachstandsbericht</t>
  </si>
  <si>
    <t>Summe zur Verfügung stehende Restmittel</t>
  </si>
  <si>
    <t xml:space="preserve">Summe
Kosten Bauzeit einmalig       (Amt 23) </t>
  </si>
  <si>
    <t>abzüglich eingesetzt für Kita-Fertigbauten (vgl. GRDrs 116/2013)</t>
  </si>
  <si>
    <t>abzüglich bereits finanziert durch Restmittel aus HH 10/11</t>
  </si>
  <si>
    <r>
      <t>Stellen</t>
    </r>
    <r>
      <rPr>
        <b/>
        <u/>
        <sz val="10"/>
        <rFont val="Arial"/>
        <family val="2"/>
      </rPr>
      <t/>
    </r>
  </si>
  <si>
    <t>abzüglich raus aus Soll städt. Tr., weil auf freie Träger übertragen</t>
  </si>
  <si>
    <t>hinzu zu Soll freie Träger</t>
  </si>
  <si>
    <t>abzüglich davon eingesetzt für Kita-Fertigbauten (vgl. GRDrs 116/2013)</t>
  </si>
  <si>
    <t>abzüglich davon bereits für Beschlüsse GRDrs 177/2013 eingesetzt</t>
  </si>
  <si>
    <t>neue freie Träger HH 2010/11 -  Ist neu</t>
  </si>
  <si>
    <t>neue freie Träger GRDrs 464/2010 - Ist neu</t>
  </si>
  <si>
    <t>neue freie Träger GRDrs 7/2011 - Ist neu</t>
  </si>
  <si>
    <t>8. Übertragungen vom städtischen Träger auf freie Träger</t>
  </si>
  <si>
    <t>freie Träger 
Ist-Kosten der übertragenen Vorhaben</t>
  </si>
  <si>
    <t>Achtung: nur Sachkosten bei den Betriebskosten</t>
  </si>
  <si>
    <t>B. Sachstand beschlossene Maßnahmen - Ist
- HH 2012/13 (vgl. GRDrs 1147/2011)
- GRDrs 672/2012
- GRDrs 177/2013</t>
  </si>
  <si>
    <t>Einnahmen</t>
  </si>
  <si>
    <t xml:space="preserve">jährlich </t>
  </si>
  <si>
    <t>Investitions-
kosten 
2018/2019</t>
  </si>
  <si>
    <t>mögliche Bundes-
mittel</t>
  </si>
  <si>
    <t>17772013; Anl. 6, Liste 1a)</t>
  </si>
  <si>
    <t>städt. Träger GRDrs 177/2013 Angebotsveränderungen
 - Ist neu</t>
  </si>
  <si>
    <t>städt. Träger GRDrs 177/2013 Angebotsveränderungen 
in Verbindung mit Hortumwandlungen - Ist neu</t>
  </si>
  <si>
    <t>17772013; Anl. 6, Liste 1b)</t>
  </si>
  <si>
    <t>städtischer Träger GRDrs 177/2013 - Ist 
Sachstandsbericht</t>
  </si>
  <si>
    <t>Gesamtsumme HH 12/13 - 
Finanzplanung 12/13 und 14/15 (vgl. GRDrs 1147/2011); GRDrs 672/2012; GRDrs 177/2013 - 
Ist Sachstandsbericht</t>
  </si>
  <si>
    <t>Stellenschaffung für städt. Träger laut Beschluss GRDrs 177/2013</t>
  </si>
  <si>
    <t>Finanzplanung 2014/2015 - IST</t>
  </si>
  <si>
    <t>Städt. Träger
Angebotsveränderungen mit geringem Investitionsaufwand HH 2014/15 - Ist neu</t>
  </si>
  <si>
    <t>829/2013; Anl. 5, Liste 1a) - Ist</t>
  </si>
  <si>
    <t>829/2013; Anl. 5, Liste 1b) - Ist</t>
  </si>
  <si>
    <t>829/2013; Anl. 5, Liste 2a) und b) - Ist</t>
  </si>
  <si>
    <t>829/2013; Anlage 2</t>
  </si>
  <si>
    <t>Betriebskosten/-zuschüsse bzw. Sachkosten
2018</t>
  </si>
  <si>
    <t>dauerhaft jährlich 
(ab 2019)</t>
  </si>
  <si>
    <t>Gesamtsumme HH 14/15 - 
Ist Sachstandsbericht</t>
  </si>
  <si>
    <t>freie Träger HH 14/15 (ohne Budget) 
Unterschreitung (+) /
Überschreitung der Ansätze (-)</t>
  </si>
  <si>
    <t>städt. Träger HH 14/15
Unterschreitung (+) /
Überschreitung der Ansätze (-)</t>
  </si>
  <si>
    <t>davon verwaltungsintern bereits entschieden</t>
  </si>
  <si>
    <t>mögliche</t>
  </si>
  <si>
    <t>jährlich</t>
  </si>
  <si>
    <t>Personalkosten für städt. Träger laut Beschluss GRDrs 464/2010 für 5,6532 Stellen</t>
  </si>
  <si>
    <t>Personalkosten für städt. Träger laut Beschluss GRDrs 7/2011 für 0,9171 Stellen</t>
  </si>
  <si>
    <t>abzüglich Stellenstreichung 
(siehe  GRDrs 7/2011)</t>
  </si>
  <si>
    <t>freie Träger GRDrs 177/2013 - Ist neu</t>
  </si>
  <si>
    <t>17772013; Anl. 5, Liste 1.1</t>
  </si>
  <si>
    <t>freie Träger GRDrs 672/2012 Angebotsveränderungen - Ist neu</t>
  </si>
  <si>
    <t>freie Träger GRDrs 177/2013 Angebotsveränderungen - Ist neu</t>
  </si>
  <si>
    <t>freie Träger GRDrs 177/2013 Angebotsveränderungen in Verbindung mit Hortumwandlungen - Ist neu</t>
  </si>
  <si>
    <t>17772013; Anl. 5, Liste 1.2</t>
  </si>
  <si>
    <t>freie Träger GRDrs 177/2013 AVs interne Entscheidung - Ist neu</t>
  </si>
  <si>
    <t>AVs interne Entscheidung</t>
  </si>
  <si>
    <t>17772013; Anl. 5, Liste 1.4</t>
  </si>
  <si>
    <t>Betriebe/Träger GRDrs 177/2013 - Ist neu</t>
  </si>
  <si>
    <t>17772013; Anl. 5, Liste 3</t>
  </si>
  <si>
    <t>13. Übertragungen vom städtischen Träger auf freie Träger</t>
  </si>
  <si>
    <t xml:space="preserve">Liste Übertragungen 
12-13 Mittelabflusskontorolle </t>
  </si>
  <si>
    <t>Summe freie Träger Übertragungen - Ist</t>
  </si>
  <si>
    <t>freie Träger GRDrs 177/2013 - Ist 
Sachstandsbericht</t>
  </si>
  <si>
    <t>829/2013; Anl. 4, Liste 1.1 - Ist</t>
  </si>
  <si>
    <t>829/2013; Anl. 4, Liste 1.2 - Ist</t>
  </si>
  <si>
    <t>829/2013; Anl. 4, Liste 1.3 - Ist</t>
  </si>
  <si>
    <t>4. Neue Träger (gemeinnützig)</t>
  </si>
  <si>
    <t>freie Träger HH 2014/15 -  Ist neu</t>
  </si>
  <si>
    <t>freie Träger Sanierungen ohne Angebotsveränderungen
HH 2014/15 -  Ist neu</t>
  </si>
  <si>
    <t>freie Träger HH 2014/15 -  Ist neu
(Investitionskosten über Pauschale)</t>
  </si>
  <si>
    <t>freie Träger Sanierungen/Neubauten mit Angebotsveränderungen HH 2014/15 -  Ist neu</t>
  </si>
  <si>
    <t>829/2013; Anl. 4, Liste 1.4a) - Ist</t>
  </si>
  <si>
    <t>5. Neue Träger (privat-gewerblich)</t>
  </si>
  <si>
    <t>freie Träger HH 2014/15-  Ist neu</t>
  </si>
  <si>
    <t>829/2013; Anl. 4, Liste 1.4b) - Ist</t>
  </si>
  <si>
    <t>6. Nachfinanzierung bereits beschlossener Projekte</t>
  </si>
  <si>
    <t>freie Träger HH 2014/15 -Ist neu</t>
  </si>
  <si>
    <t>829/2013; Anl. 4, Liste 1.5 - Ist</t>
  </si>
  <si>
    <t>7. Betriebskindertagesstätten</t>
  </si>
  <si>
    <t>Betriebe/Träger HH 2014/15 - Ist neu</t>
  </si>
  <si>
    <t>829/2013; Anl. 4, Liste 2 - Ist</t>
  </si>
  <si>
    <t>829/2013; Anl. 4; Liste 1.7</t>
  </si>
  <si>
    <t>freie Träger HH 2014/15 Platzsharing - Ist neu</t>
  </si>
  <si>
    <t>Es wurden nur die Mittel für Platzsharing beschlossen</t>
  </si>
  <si>
    <t>829/2013; Anl. 4, Liste 3 - Ist</t>
  </si>
  <si>
    <t>Mittel im HH 14/15 veranschlagt (Soll)</t>
  </si>
  <si>
    <t>berechnet; siehe nächstes Tabellenblatt</t>
  </si>
  <si>
    <t>Summe Soll HH-Ansatz 
Haushalt 2014/2015</t>
  </si>
  <si>
    <t>freie Investitionsmittel insges. aus HH 10/11</t>
  </si>
  <si>
    <t>freie Betriebsmittel dauerhaft aus HH 14/15</t>
  </si>
  <si>
    <t>dauerhaft jährlich 
(ab 2018)</t>
  </si>
  <si>
    <t>können entfallen</t>
  </si>
  <si>
    <t>abzüglich bereits entfallene Stellen 
(siehe GRDrs 177/2013)</t>
  </si>
  <si>
    <t>abzüglich bereits entfallene Stellen 
(siehe GRDrs 672/2012)</t>
  </si>
  <si>
    <t>das hatten wir bisher vergessen einzutragen</t>
  </si>
  <si>
    <t>Vorbelastung für HH 12/13 für Finanzierung der Maßnahmen aus GRDrs 7/2011</t>
  </si>
  <si>
    <t>Summe Soll HH-Ansatz 11/10; GRDrs 464/2010; GRDrs 7/2011</t>
  </si>
  <si>
    <t>streichen: Bedarf ist in o.a. neuem Haushaltsansatz enthalten</t>
  </si>
  <si>
    <t>streichen, Betrag ist in o.a. HH.ansatz ab 2014 berücksichtigt</t>
  </si>
  <si>
    <t>streichen: ist ab 2014 im HH-ansatz berücksichtigt</t>
  </si>
  <si>
    <t>86500</t>
  </si>
  <si>
    <t>Spalten ausblenden</t>
  </si>
  <si>
    <t>fortgeschriebener HH-Ansatz freie Träger (ohne Budget)</t>
  </si>
  <si>
    <t>fortgeschriebener HH-Ansatz städt. Träger 
(ohne Löwensteiner Str. in Stgt.-Rot)</t>
  </si>
  <si>
    <t>Betriebskosten streichen: ist ab 2014 im HH-ansatz berücksichtigt</t>
  </si>
  <si>
    <t xml:space="preserve">Betriebskosten streichen Betrag ist in HH-ansatz berücksichtigt
</t>
  </si>
  <si>
    <t>(ab 2014 nicht mehr erforderlich, da in Fortschreibung HH-Ansatz enthalten)</t>
  </si>
  <si>
    <t>Summe Soll / fortgeschriebener 
HH-Ansatz (HH 10/11; GRDrs 464/2010; GRDrs 7/2011)</t>
  </si>
  <si>
    <t>Unterschreitung (+) / 
Überschreitung (-) 
Stellenansatz</t>
  </si>
  <si>
    <t>neu Summe Soll HH-Ansatz (mit Budget)
Finanzplanung 12/13 und 14/15</t>
  </si>
  <si>
    <t>nachrichtlich: darunter für Finanzierung der Maßnahmen aus GRDrs 672/2012</t>
  </si>
  <si>
    <t>672/2012</t>
  </si>
  <si>
    <t>nachrichtlich: darunter für Finanzierung der Maßnahmen aus GRDrs 177/2013</t>
  </si>
  <si>
    <t>Summe Soll HH-Ansatz Finanzplanung 
12/13 und 14/15 und GRDrs 672/2012; GRDrs 177/2013</t>
  </si>
  <si>
    <t>Städt. Träger / Spätöffnungen - Ist neu</t>
  </si>
  <si>
    <t>freie Investitionsmittel insges. 
aus HH 12/13</t>
  </si>
  <si>
    <t>freie Investitionsmittel insges. 
aus HH 14/15</t>
  </si>
  <si>
    <t>Investitions-
kosten/
-zuschüsse</t>
  </si>
  <si>
    <t>Gesamtsumme beschlossenen Maßnahmen 
HH 14/15 (Ist)</t>
  </si>
  <si>
    <t xml:space="preserve">Erhöhung des laufenden Budgets für Baumaßnahmen 
freier Träger </t>
  </si>
  <si>
    <t>Summe
Unterschreitung (+) /
Überschreitung der HH-Ansätze (-)</t>
  </si>
  <si>
    <t>GRDrs 233/2015, Anlage 5, Liste 1</t>
  </si>
  <si>
    <t>GRDrs 233/2015, Anlage 6, Liste 1</t>
  </si>
  <si>
    <t>städt. Träger Anträge Früh- und Spätbetreuung</t>
  </si>
  <si>
    <t>GRDrs 233/2015, Anlage 6, Liste 2</t>
  </si>
  <si>
    <t>GRDrs 233/2015, Anlage 6, Liste 3</t>
  </si>
  <si>
    <t>GRDrs 233/2015, Anlage 5, Liste 2</t>
  </si>
  <si>
    <t>freie Träger (Nachfinanzierung)</t>
  </si>
  <si>
    <t>GRDrs 233/2015, Anlage 5, Liste 3</t>
  </si>
  <si>
    <r>
      <t xml:space="preserve">städt. Träger </t>
    </r>
    <r>
      <rPr>
        <b/>
        <sz val="10"/>
        <color indexed="10"/>
        <rFont val="Arial"/>
        <family val="2"/>
      </rPr>
      <t>(Sachkosten)</t>
    </r>
    <r>
      <rPr>
        <sz val="10"/>
        <color indexed="12"/>
        <rFont val="Arial"/>
        <family val="2"/>
      </rPr>
      <t xml:space="preserve"> - HH 2010/11 - Ist neu</t>
    </r>
  </si>
  <si>
    <r>
      <t xml:space="preserve">städt. Träger, Sanierungen / Neubauten - HH 2010/11 
</t>
    </r>
    <r>
      <rPr>
        <b/>
        <sz val="10"/>
        <color indexed="12"/>
        <rFont val="Arial"/>
        <family val="2"/>
      </rPr>
      <t>(den jeweiligen Projekten zugeordnet)</t>
    </r>
  </si>
  <si>
    <r>
      <t>städt. Träger</t>
    </r>
    <r>
      <rPr>
        <sz val="10"/>
        <color indexed="29"/>
        <rFont val="Arial"/>
        <family val="2"/>
      </rPr>
      <t xml:space="preserve"> </t>
    </r>
    <r>
      <rPr>
        <sz val="10"/>
        <color rgb="FFFF0000"/>
        <rFont val="Arial"/>
        <family val="2"/>
      </rPr>
      <t xml:space="preserve">(Sachkosten) </t>
    </r>
    <r>
      <rPr>
        <sz val="10"/>
        <color indexed="12"/>
        <rFont val="Arial"/>
        <family val="2"/>
      </rPr>
      <t>- GRDrs 464/2010 - Ist neu</t>
    </r>
  </si>
  <si>
    <r>
      <t>städt. Träger</t>
    </r>
    <r>
      <rPr>
        <sz val="10"/>
        <color indexed="10"/>
        <rFont val="Arial"/>
        <family val="2"/>
      </rPr>
      <t xml:space="preserve"> </t>
    </r>
    <r>
      <rPr>
        <sz val="10"/>
        <color rgb="FFFF0000"/>
        <rFont val="Arial"/>
        <family val="2"/>
      </rPr>
      <t xml:space="preserve">(Sachkosten) </t>
    </r>
    <r>
      <rPr>
        <sz val="10"/>
        <color indexed="12"/>
        <rFont val="Arial"/>
        <family val="2"/>
      </rPr>
      <t>GRDrs 464/2010 - Ist neu</t>
    </r>
  </si>
  <si>
    <r>
      <t>städt. Träger</t>
    </r>
    <r>
      <rPr>
        <sz val="10"/>
        <color rgb="FFFF0000"/>
        <rFont val="Arial"/>
        <family val="2"/>
      </rPr>
      <t xml:space="preserve"> (Sachkosten</t>
    </r>
    <r>
      <rPr>
        <sz val="10"/>
        <color indexed="29"/>
        <rFont val="Arial"/>
        <family val="2"/>
      </rPr>
      <t>)</t>
    </r>
    <r>
      <rPr>
        <sz val="10"/>
        <color indexed="12"/>
        <rFont val="Arial"/>
        <family val="2"/>
      </rPr>
      <t xml:space="preserve"> GRDrs 7/2011 - Ist neu</t>
    </r>
  </si>
  <si>
    <t>Einzelprojekte in Koop. mit Amt 40 - Ist neu
Kinderhaus Kirchhaldenschule</t>
  </si>
  <si>
    <t>GRDrs 640/2014, Anlage 6, Liste 1a)</t>
  </si>
  <si>
    <t>GRDrs 640/2014, Anlage 6, Liste 1b)</t>
  </si>
  <si>
    <t>GRDrs 640/2014, Anlage 5, Liste 1.1</t>
  </si>
  <si>
    <r>
      <t xml:space="preserve">freie Träger (AVs und Gruppenerweiterungen) 
</t>
    </r>
    <r>
      <rPr>
        <b/>
        <sz val="10"/>
        <rFont val="Arial"/>
        <family val="2"/>
      </rPr>
      <t>ab Januar 2015 und später</t>
    </r>
  </si>
  <si>
    <t>GRDrs 640/2014, Anlage 5, Liste 1.2</t>
  </si>
  <si>
    <t>freie Träger (Nachfinanzierung, Korrekturen)</t>
  </si>
  <si>
    <t>vgl. Rote Liste HH 14/15</t>
  </si>
  <si>
    <t>8. Hort / Schulkindbetreuung</t>
  </si>
  <si>
    <t>9. Erweiterte und flexible Angebote in Kindertagesstätten: hier Platzsharing</t>
  </si>
  <si>
    <t xml:space="preserve">10. Erhöhung des laufenden Budgets für Baumaßnahmen freier Träger </t>
  </si>
  <si>
    <t>städtischer Träger GRDrs 640/2014 - Ist 
Sachstandsbericht</t>
  </si>
  <si>
    <t>GRDrs 640/2014, Anlage 6, Liste 2</t>
  </si>
  <si>
    <t>städtischer Träger HH 2014/15 - Ist Sachstandsbericht</t>
  </si>
  <si>
    <t>freie Träger - HH 2014/15 
Ist Sachstandsbericht</t>
  </si>
  <si>
    <t>freie Träger GRDrs 640/2014 - Ist Sachstandsbericht</t>
  </si>
  <si>
    <t>Sachstand freie Träger Ist- HH 2014/2015</t>
  </si>
  <si>
    <t>Sachstand freie Träger Ist - GRDrs 640/2014</t>
  </si>
  <si>
    <t>Sachstand städt. Träger Ist- HH 2014/2015</t>
  </si>
  <si>
    <t>Sachstand städt. Träger Ist - GRDrs 640/2014</t>
  </si>
  <si>
    <t>Bundes-
mittel</t>
  </si>
  <si>
    <t>abzüglich Finanzierung dringliche Instandsetzungsmaßnahmen städtischer Träger / Amt 23 (vgl. Anlage 6 GRDrs 7/2011) in Höhe von 1.896.000 € (Teilfinanzierung aus Restmitteln der Investitions-pauschale HH 08/09 in Höhe von 1.086.029 €)</t>
  </si>
  <si>
    <r>
      <t xml:space="preserve">freie Träger (AVs und Gruppenerweiterungen) 
</t>
    </r>
    <r>
      <rPr>
        <b/>
        <sz val="10"/>
        <rFont val="Arial"/>
        <family val="2"/>
      </rPr>
      <t>ab Herbst 2014</t>
    </r>
  </si>
  <si>
    <r>
      <t xml:space="preserve">Betriebe/Träger </t>
    </r>
    <r>
      <rPr>
        <b/>
        <sz val="10"/>
        <rFont val="Arial"/>
        <family val="2"/>
      </rPr>
      <t>ab Herbst 2014</t>
    </r>
    <r>
      <rPr>
        <sz val="10"/>
        <rFont val="Arial"/>
        <family val="2"/>
      </rPr>
      <t>; 
verwaltungsintern bereits entschieden</t>
    </r>
  </si>
  <si>
    <r>
      <t xml:space="preserve">Betriebe/Träger 
</t>
    </r>
    <r>
      <rPr>
        <b/>
        <sz val="10"/>
        <rFont val="Arial"/>
        <family val="2"/>
      </rPr>
      <t>ab Januar 2015 und später</t>
    </r>
  </si>
  <si>
    <r>
      <t xml:space="preserve">freie Träger </t>
    </r>
    <r>
      <rPr>
        <b/>
        <sz val="10"/>
        <rFont val="Arial"/>
        <family val="2"/>
      </rPr>
      <t>ab Herbst 2014</t>
    </r>
    <r>
      <rPr>
        <sz val="10"/>
        <rFont val="Arial"/>
        <family val="2"/>
      </rPr>
      <t>; 
verwaltungsintern bereits entschieden</t>
    </r>
  </si>
  <si>
    <r>
      <t xml:space="preserve">freie Träger </t>
    </r>
    <r>
      <rPr>
        <b/>
        <sz val="10"/>
        <rFont val="Arial"/>
        <family val="2"/>
      </rPr>
      <t>ab Januar 2015 und später</t>
    </r>
  </si>
  <si>
    <t>GRDrs 640/2014, Anlage 5, Liste 4</t>
  </si>
  <si>
    <t>GRDrs 640/2014, Anlage 5, Liste 5</t>
  </si>
  <si>
    <t>das kann nicht stimmen, da die Übertragungen bei den Soll-Werten nicht berücksichtigt sind</t>
  </si>
  <si>
    <t>GRDrs 233/2015, Anlage 5, Liste 4</t>
  </si>
  <si>
    <t>Mattheis 30.3.2015:
HH-Ansätze lt. Beschluss 3. Lesung gestreckt</t>
  </si>
  <si>
    <t>Stellenstreichung für städt. Träger für Beschlüsse GRDrs 640/2014</t>
  </si>
  <si>
    <t>Stellen für städt. Träger für die Beschlüsse GRDrs 640/2014</t>
  </si>
  <si>
    <t>abzüglich bereits entfallene Stellen bezogen auf HH 14/15
(siehe GRDrs 640/2014)</t>
  </si>
  <si>
    <t>12. Schließung</t>
  </si>
  <si>
    <t>177/2013; Anl. 5, Liste 2</t>
  </si>
  <si>
    <t>177/2013; Anl. 5, Liste 1.3</t>
  </si>
  <si>
    <t>Kosten Bauzeit 
Amt 23</t>
  </si>
  <si>
    <t>2. Neue Einrichtungen bislang noch nicht tätiger freier Träger</t>
  </si>
  <si>
    <t>Finanzübersicht: Umsetzung Ausbau Kindertagesbetreuung - Sachstandsbericht 2016</t>
  </si>
  <si>
    <t>freie Träger (AVs und Gruppenerweiterungen)</t>
  </si>
  <si>
    <t>Neue Freie Träger (gemeinnützig)</t>
  </si>
  <si>
    <t>Betriebe/Träger</t>
  </si>
  <si>
    <r>
      <t xml:space="preserve">Gesamtsumme Ist Sachstandsbericht:
</t>
    </r>
    <r>
      <rPr>
        <b/>
        <sz val="10"/>
        <rFont val="Arial"/>
        <family val="2"/>
      </rPr>
      <t>HH 2010/11 (vgl. GRDrs 1295/2009); 
GRDrs 464/2010; GRDrs 7/2011</t>
    </r>
  </si>
  <si>
    <r>
      <rPr>
        <b/>
        <sz val="10"/>
        <color rgb="FFFF0000"/>
        <rFont val="Arial"/>
        <family val="2"/>
      </rPr>
      <t>fortgeschriebener</t>
    </r>
    <r>
      <rPr>
        <b/>
        <sz val="10"/>
        <rFont val="Arial"/>
        <family val="2"/>
      </rPr>
      <t xml:space="preserve"> HH-Ansatz freie Träger (ohne Budget)</t>
    </r>
  </si>
  <si>
    <r>
      <t xml:space="preserve">HH-Ansatz städt. Träger 
</t>
    </r>
    <r>
      <rPr>
        <b/>
        <sz val="10"/>
        <color indexed="10"/>
        <rFont val="Arial"/>
        <family val="2"/>
      </rPr>
      <t>(ohne Inv.kosten Löwensteiner Str. in Stgt.-Rot)</t>
    </r>
  </si>
  <si>
    <t>D. Sachstand beschlossene Maßnahmen - Ist
- HH 2016/17 (vgl. GRDrs 650/2015 bzw. Grüne Liste</t>
  </si>
  <si>
    <t>Investitionskosten/-zuschüsse 2016/2017</t>
  </si>
  <si>
    <t>Investitions-
kosten 
2020/2021</t>
  </si>
  <si>
    <t>Betriebskosten/-zuschüsse bzw. Sachkosten
2018/2019</t>
  </si>
  <si>
    <t>Betriebskosten/-zuschüsse bzw. Sachkosten
2020</t>
  </si>
  <si>
    <t>Finanzplanung 2016/2017 - IST</t>
  </si>
  <si>
    <t>Mittel im HH 16/17 veranschlagt (Soll)</t>
  </si>
  <si>
    <t>Summe Soll HH-Ansatz 
Haushalt 2016/2017</t>
  </si>
  <si>
    <t>kein Budget im HH 16/17</t>
  </si>
  <si>
    <t>vgl. GRDrs 650/2015, Anlage 2</t>
  </si>
  <si>
    <r>
      <t xml:space="preserve">HH-Ansatz freie Träger HH 16/17: 
</t>
    </r>
    <r>
      <rPr>
        <b/>
        <sz val="9"/>
        <rFont val="Arial"/>
        <family val="2"/>
      </rPr>
      <t>(ohne Budget für AVs, ohne Mittel für Erweiterte Öffnungszeiten und ohne Mittel für Tagespflege)</t>
    </r>
  </si>
  <si>
    <t>HH-Ansatz städt. Träger  - HH 16/17</t>
  </si>
  <si>
    <t>Gesamtsumme beschlossenen Maßnahmen 
HH 16/17 (Ist)</t>
  </si>
  <si>
    <t>freie Träger - HH 2016/17
Ist Sachstandsbericht</t>
  </si>
  <si>
    <t>städtischer Träger HH 2016/17 - Ist Sachstandsbericht</t>
  </si>
  <si>
    <t>Sachstand freie Träger Ist- HH 2016/2017</t>
  </si>
  <si>
    <t>Sachstand städt. Träger Ist- HH 2016/2017</t>
  </si>
  <si>
    <t>Gesamtsumme HH 16/17 - 
Ist Sachstandsbericht</t>
  </si>
  <si>
    <r>
      <t xml:space="preserve">freie Träger HH 2012/13 Angebotsveränderungen - 
Ist neu </t>
    </r>
    <r>
      <rPr>
        <b/>
        <sz val="10"/>
        <rFont val="Arial"/>
        <family val="2"/>
      </rPr>
      <t>(Investitionskosten über Pauschale)</t>
    </r>
  </si>
  <si>
    <r>
      <rPr>
        <b/>
        <sz val="10"/>
        <color rgb="FFFF0000"/>
        <rFont val="Arial"/>
        <family val="2"/>
      </rPr>
      <t xml:space="preserve">fortgeschriebener </t>
    </r>
    <r>
      <rPr>
        <b/>
        <sz val="10"/>
        <rFont val="Arial"/>
        <family val="2"/>
      </rPr>
      <t xml:space="preserve">HH-Ansatz freie Träger  </t>
    </r>
    <r>
      <rPr>
        <b/>
        <u/>
        <sz val="10"/>
        <rFont val="Arial"/>
        <family val="2"/>
      </rPr>
      <t xml:space="preserve">(ohne Budget für AVs) </t>
    </r>
    <r>
      <rPr>
        <b/>
        <sz val="10"/>
        <rFont val="Arial"/>
        <family val="2"/>
      </rPr>
      <t>- Finanzplanung 12/13 und 14/15</t>
    </r>
  </si>
  <si>
    <t>freie Investitionsmittel insges. 
aus HH 16/17</t>
  </si>
  <si>
    <t>freie Betriebsmittel dauerhaft aus HH 16/17</t>
  </si>
  <si>
    <r>
      <t xml:space="preserve">Betriebe/Träger </t>
    </r>
    <r>
      <rPr>
        <b/>
        <sz val="10"/>
        <rFont val="Arial"/>
        <family val="2"/>
      </rPr>
      <t>ab Sept. 2015</t>
    </r>
  </si>
  <si>
    <t>12. Übertragungen vom städtischen Träger auf freie Träger</t>
  </si>
  <si>
    <t>11. Schließung</t>
  </si>
  <si>
    <t>freie Träger GRDrs 233/2015 - Ist neu</t>
  </si>
  <si>
    <t>Korrektur: war letztes Mal falsch eingetragen</t>
  </si>
  <si>
    <t>GRDrs 640/2014, Anlage 5, Liste 2.1</t>
  </si>
  <si>
    <t>GRDrs 640/2014, Anlage 5, Liste 2.2</t>
  </si>
  <si>
    <t>GRDrs 640/2014, Anlage 5, Liste 3.1</t>
  </si>
  <si>
    <t>GRDrs 640/2014, Anlage 5, Liste 3.2</t>
  </si>
  <si>
    <t>freie Träger GRDrs 233/2015 - Ist Sachstandsbericht</t>
  </si>
  <si>
    <t>Sachstand freie Träger Ist - GRDrs 233/2015</t>
  </si>
  <si>
    <t>städtischer Träger GRDrs 233//2015 - Ist 
Sachstandsbericht</t>
  </si>
  <si>
    <t>Sachstand städt. Träger Ist - GRDrs 233/2015</t>
  </si>
  <si>
    <t>7. Mehrkosten für Ausstattung bereits beschlossener Vorhaben</t>
  </si>
  <si>
    <r>
      <t xml:space="preserve">städt. Träger (AVs und Gruppenerweiterungen)
</t>
    </r>
    <r>
      <rPr>
        <b/>
        <sz val="10"/>
        <color indexed="12"/>
        <rFont val="Arial"/>
        <family val="2"/>
      </rPr>
      <t>ab Herbst 2014</t>
    </r>
    <r>
      <rPr>
        <sz val="10"/>
        <color indexed="12"/>
        <rFont val="Arial"/>
        <family val="2"/>
      </rPr>
      <t>; verwaltungsintern bereits entschieden</t>
    </r>
  </si>
  <si>
    <r>
      <t xml:space="preserve">städt. Träger (AVs in Verbindung mit </t>
    </r>
    <r>
      <rPr>
        <u/>
        <sz val="10"/>
        <color indexed="12"/>
        <rFont val="Arial"/>
        <family val="2"/>
      </rPr>
      <t>Hortumwandlungen)</t>
    </r>
    <r>
      <rPr>
        <sz val="10"/>
        <color indexed="12"/>
        <rFont val="Arial"/>
        <family val="2"/>
      </rPr>
      <t xml:space="preserve">
</t>
    </r>
    <r>
      <rPr>
        <b/>
        <sz val="10"/>
        <color indexed="12"/>
        <rFont val="Arial"/>
        <family val="2"/>
      </rPr>
      <t>ab Herbst 2014</t>
    </r>
    <r>
      <rPr>
        <sz val="10"/>
        <color indexed="12"/>
        <rFont val="Arial"/>
        <family val="2"/>
      </rPr>
      <t>; verwaltungsintern bereits entschieden</t>
    </r>
  </si>
  <si>
    <r>
      <t xml:space="preserve">städt. Träger (AVs und Gruppenerweiterungen)
</t>
    </r>
    <r>
      <rPr>
        <b/>
        <sz val="10"/>
        <color indexed="12"/>
        <rFont val="Arial"/>
        <family val="2"/>
      </rPr>
      <t>ab Januar 2015 und später</t>
    </r>
  </si>
  <si>
    <r>
      <t xml:space="preserve">städt. Träger (AVs in Verbindung mit </t>
    </r>
    <r>
      <rPr>
        <u/>
        <sz val="10"/>
        <color indexed="12"/>
        <rFont val="Arial"/>
        <family val="2"/>
      </rPr>
      <t>Hortumwandlungen)</t>
    </r>
    <r>
      <rPr>
        <sz val="10"/>
        <color indexed="12"/>
        <rFont val="Arial"/>
        <family val="2"/>
      </rPr>
      <t xml:space="preserve">
</t>
    </r>
    <r>
      <rPr>
        <b/>
        <sz val="10"/>
        <color indexed="12"/>
        <rFont val="Arial"/>
        <family val="2"/>
      </rPr>
      <t>ab  Januar 2015 und später</t>
    </r>
  </si>
  <si>
    <r>
      <t xml:space="preserve">städt. Träger Früh- und Spätbetreuung
</t>
    </r>
    <r>
      <rPr>
        <b/>
        <sz val="10"/>
        <color indexed="12"/>
        <rFont val="Arial"/>
        <family val="2"/>
      </rPr>
      <t>ab Herbst 2014</t>
    </r>
  </si>
  <si>
    <t>städt. Träger GRDrs 233/2015 - Einzelprojekte - Ist neu</t>
  </si>
  <si>
    <r>
      <t xml:space="preserve">städt. Träger (AVs und Gruppenerweiterungen)
</t>
    </r>
    <r>
      <rPr>
        <b/>
        <sz val="10"/>
        <color indexed="12"/>
        <rFont val="Arial"/>
        <family val="2"/>
      </rPr>
      <t>ab September 2015 und später</t>
    </r>
  </si>
  <si>
    <r>
      <t xml:space="preserve">städt. Träger (AVs in Verbindung mit </t>
    </r>
    <r>
      <rPr>
        <u/>
        <sz val="10"/>
        <color indexed="12"/>
        <rFont val="Arial"/>
        <family val="2"/>
      </rPr>
      <t>Hortumwandlungen)</t>
    </r>
    <r>
      <rPr>
        <sz val="10"/>
        <color indexed="12"/>
        <rFont val="Arial"/>
        <family val="2"/>
      </rPr>
      <t xml:space="preserve">
</t>
    </r>
    <r>
      <rPr>
        <b/>
        <sz val="10"/>
        <color indexed="12"/>
        <rFont val="Arial"/>
        <family val="2"/>
      </rPr>
      <t>ab  September 2015 und später</t>
    </r>
  </si>
  <si>
    <r>
      <t xml:space="preserve">städt. Träger Früh- und Spätbetreuung
</t>
    </r>
    <r>
      <rPr>
        <b/>
        <sz val="10"/>
        <color indexed="12"/>
        <rFont val="Arial"/>
        <family val="2"/>
      </rPr>
      <t>ab 2015</t>
    </r>
  </si>
  <si>
    <t>abzüglich bereits entfallene Stellen bezogen auf HH 14/15
(siehe GRDrs 233/2015)</t>
  </si>
  <si>
    <t xml:space="preserve">Liste freie Träger Über-
tragungen  14-15 Mittelabflusskontorolle </t>
  </si>
  <si>
    <t>freie Träger 
Ist-Kosten der übertragenen Vorhaben HH14/15</t>
  </si>
  <si>
    <t>erledigt:
hier hat sich was geändert, weil Merz-Internat nicht umngesetzt wird</t>
  </si>
  <si>
    <t>erledigt: hier hat sich was geändert, wg. Wagrainstraße</t>
  </si>
  <si>
    <t>GRDrs 650/2015; Anl.4, Liste 1.1</t>
  </si>
  <si>
    <t>freie Träger (Angebotsveränderungen/ -erweiterungen) - Ist</t>
  </si>
  <si>
    <t>GRDrs 650/2015; Anl.5, Liste 1a)</t>
  </si>
  <si>
    <t>städt. Träger (Angebotsveränderungen/ -erweiterungen) - Ist</t>
  </si>
  <si>
    <t xml:space="preserve">Früh-/Spätöffnungen in bestehenden städtischen Tageseinrichtungen
</t>
  </si>
  <si>
    <t>GRDrs 650/2015; Anl.5, Liste 1b)</t>
  </si>
  <si>
    <t>GRDrs 650/2015; Anl. 4, Liste 1.2</t>
  </si>
  <si>
    <t>freie Träger Sanierungen/Neubauten mit Angebotsveränderungen HH 2016/17 -  Ist neu</t>
  </si>
  <si>
    <t>GRDrs 650/2015; Anl.5, Liste 2a)</t>
  </si>
  <si>
    <t>Investorenprojekte</t>
  </si>
  <si>
    <t>GRDrs 650/2015; Anl.5, Liste 2b)</t>
  </si>
  <si>
    <t>GRDrs 650/2015; Anl. 4, Liste 1.5</t>
  </si>
  <si>
    <t>4. Nachfinanzierung bereits begonnene Projekte</t>
  </si>
  <si>
    <t>GRDrs 650/2015; Anl. 4, Liste 1.6</t>
  </si>
  <si>
    <t>GRDrs 650/2015; Anl. 4, Liste 2</t>
  </si>
  <si>
    <t>städt. Träger - Ist</t>
  </si>
  <si>
    <t>freie Träger - Ist</t>
  </si>
  <si>
    <t>Betriebe/Träger HH 2016/17 - Ist</t>
  </si>
  <si>
    <t>GRDrs 650/2015; Anl. 4, Liste 4</t>
  </si>
  <si>
    <t xml:space="preserve">dauerhaft jährlich </t>
  </si>
  <si>
    <t>GRDrs 650/2015; Anl. 4, Liste 1.4</t>
  </si>
  <si>
    <t>GRDrs 650/2015; Anl.5, Liste 2a) inkl. Neubau Ötztaler Str. ohne Gruppenerweiterung</t>
  </si>
  <si>
    <t>Städt. Träger
Sanierungs- und Neubauvorhaben mit Angebotsveränderungen HH 2016/17 (inkl. Planungsmittel; ohne Nachfinanzierungen) - Ist neu</t>
  </si>
  <si>
    <r>
      <t>Summe</t>
    </r>
    <r>
      <rPr>
        <b/>
        <sz val="12"/>
        <rFont val="Arial"/>
        <family val="2"/>
      </rPr>
      <t xml:space="preserve">
Haushalt 2016/2017
Unterschreitung (+) /
Überschreitung der HH-Ansätze (-)</t>
    </r>
  </si>
  <si>
    <t>2. Einzelprojekte Kindertagesstätten mit Integrationsschwerpunkt</t>
  </si>
  <si>
    <t>Einzelprojekte städtischer Träger - neue Kitas mit Integrationsschwerpunkt</t>
  </si>
  <si>
    <t>GRDrs XXX/2016, Anlage X, Liste X</t>
  </si>
  <si>
    <t>städt. Träger (AVs in bestehenden Einrichtungen mit Integrationsschwerpunkt)</t>
  </si>
  <si>
    <r>
      <t xml:space="preserve">Summe  </t>
    </r>
    <r>
      <rPr>
        <b/>
        <u/>
        <sz val="12"/>
        <rFont val="Arial"/>
        <family val="2"/>
      </rPr>
      <t>inkl. Budget</t>
    </r>
    <r>
      <rPr>
        <b/>
        <sz val="12"/>
        <rFont val="Arial"/>
        <family val="2"/>
      </rPr>
      <t xml:space="preserve">
Haushalt 2014/2015
Unterschreitung (+) /
Überschreitung der HH-Ansätze (-)</t>
    </r>
  </si>
  <si>
    <t>abzüglich davon bereits für die Beschlüsse in der 672/2012 eingesetzt</t>
  </si>
  <si>
    <t>abzüglich davon bereits für Beschlüsse in der 233/2015 eingesetzt</t>
  </si>
  <si>
    <t>abzüglich davon bereits für Beschlüsse in der GRDrs 233/2015 eingesetzt</t>
  </si>
  <si>
    <t>HH-Ansatz 16/17</t>
  </si>
  <si>
    <t>als Vorbelastung für den nächsten HH 18/19</t>
  </si>
  <si>
    <t>geändert aufgrund
mail Mattheis 10.8.16</t>
  </si>
  <si>
    <t>siehe Ist aus Sachstandsbericht GRDrs 233/2016</t>
  </si>
  <si>
    <t>Betriebskosten streichen, Betrag ist in o.a. HH.ansatz ab 2014 berücksichtigt</t>
  </si>
  <si>
    <t>siehe Ist aus Sachstandsbericht GRDrs 233/2016 plus Maßnahmen aus 233/2015</t>
  </si>
  <si>
    <t>höhere Betriebskosten wg. Übertragungen</t>
  </si>
  <si>
    <t>geringere Betriebskosten</t>
  </si>
  <si>
    <t>insges. höhere Betriebskosten</t>
  </si>
  <si>
    <t>insges. weniger Betriebskosten</t>
  </si>
  <si>
    <t>Betriebskosten weniger und  Stellen Ist weniger aufgrund Übertragung auf freie Träger</t>
  </si>
  <si>
    <t>höhere Betriebskosten in Höhe von 655.459 €</t>
  </si>
  <si>
    <t>Änderung bei Austraße Personalkosten und Stellen erledigt</t>
  </si>
  <si>
    <t>Korrektur Personalkosten Maybachstraße erledigt</t>
  </si>
  <si>
    <t>freie Träger Angebotsveränderungen bestehender Einrichtungen
(zur Kenntnis; verwaltungsintern bereits entschieden)</t>
  </si>
  <si>
    <t>freie Träger Angebotsveränderungen/ Gruppenerweiterungen bestehender Einrichtungen</t>
  </si>
  <si>
    <t>3. Betriebskindertagesstätten</t>
  </si>
  <si>
    <t>4. Hort / Schulkindbetreuung</t>
  </si>
  <si>
    <t>Invest.kosten übrig wg. Korrektur im Vgl. zu Finanzübersicht GRDrs 233/2015 bei HH 12/13</t>
  </si>
  <si>
    <t>Betriebskosten überschritten, weil in Finanzübersicht in der 233/2015 im HH 12/13 ab dem Jahr 2016 versehentlich zu niedrige Betriebskosten eingetragen wurden</t>
  </si>
  <si>
    <t>ab 2016 Korrektur im Vgl. zu Finanzübersicht GRDrs 233/2015 im HH 12/13 (dort wurden versehentlich zu niedrige Betriebskosten eingetragen</t>
  </si>
  <si>
    <t>Liste 1
städt. Träger
Angebotsänderungen/Angebotserweiterungen
ab Januar 2017</t>
  </si>
  <si>
    <t>freie Mittel nur deswegen, weil Korrektur im vgl. zu GRDrs 233/2015</t>
  </si>
  <si>
    <t>5. Unabdingbare investive Maßnahmen</t>
  </si>
  <si>
    <t>freie Träger Rückzahlung investiver Bundesmittel für bedarfsgerechte Umwandlungen</t>
  </si>
  <si>
    <t>separate Vorlage des städtischen Trägers</t>
  </si>
  <si>
    <t>GRDrs 658/2016, Anlage 6, Liste 1.1</t>
  </si>
  <si>
    <t>GRDrs 658/2016, Anlage 6, Liste 1.2</t>
  </si>
  <si>
    <t>GRDrs 658/2016, Anlage 6, Liste 1.3</t>
  </si>
  <si>
    <t>GRDrs 658/2016, Anlage 6, Liste 2</t>
  </si>
  <si>
    <t>GRDrs 658/2016, Anlage 6, Liste 3</t>
  </si>
  <si>
    <t>GRDrs 658/2016, Anlage 6, Liste 4</t>
  </si>
  <si>
    <t>GRDrs 658/2016, Anlage 6, Liste 5</t>
  </si>
  <si>
    <t>GRDrs 658/2016, Anlage 7, Liste 1</t>
  </si>
  <si>
    <t>GRDrs 658/2016, Anlage 7, Liste 2</t>
  </si>
  <si>
    <t>C. Sachstand beschlossene Maßnahmen - Ist
- HH 2014/15 (vgl. GRDrs 829/2013)
- GRDrs 640/2014
- GRDrs 233/2015</t>
  </si>
  <si>
    <t>E. neue Maßnahmen 
in der GRDrs 658/2016</t>
  </si>
  <si>
    <t>Stellen für städt. Träger für die Beschlüsse GRDrs233/2015</t>
  </si>
  <si>
    <t>Überschreitung Stellenansatzes, weil Hortgruppen, die entfallen sollten, doch nicht entfallen sind</t>
  </si>
  <si>
    <r>
      <t xml:space="preserve">Summe  </t>
    </r>
    <r>
      <rPr>
        <b/>
        <u/>
        <sz val="13"/>
        <rFont val="Arial"/>
        <family val="2"/>
      </rPr>
      <t>inkl. Budget</t>
    </r>
    <r>
      <rPr>
        <b/>
        <sz val="13"/>
        <rFont val="Arial"/>
        <family val="2"/>
      </rPr>
      <t xml:space="preserve">
Finanzplanung 12/13 und 14/15
Unterschreitung (+) /
Überschreitung der HH-Ansätze (-)</t>
    </r>
  </si>
  <si>
    <t>ab 2019 wurde mehr im HH-Ansatz veranschlagt; deshalb hier geringerer Finanzierungsbedarf</t>
  </si>
  <si>
    <t>abzüglich bereits entfallene Stellen bezogen auf HH 12/13 (siehe GRDrs 640/2014)</t>
  </si>
  <si>
    <t>abzüglich bereits entfallene Stellen bezogen auf HH 12/13 (siehe GRDrs 233/2015)</t>
  </si>
  <si>
    <t>Fortgeschriebener HH-Ansatz 
(ab 2014 ohne Budget)</t>
  </si>
  <si>
    <r>
      <t xml:space="preserve">fortgeschriebener HH-Ansatz freie Träger HH 14/15: 
</t>
    </r>
    <r>
      <rPr>
        <b/>
        <sz val="9"/>
        <rFont val="Arial"/>
        <family val="2"/>
      </rPr>
      <t>(ohne Budget für AVs, ohne Mittel für Erweiterte Öffnungszeiten und ohne Mittel für Tagespflege)</t>
    </r>
  </si>
  <si>
    <t>fortgeschriebener HH-Ansatz städt. Träger  - HH 14/15</t>
  </si>
  <si>
    <t>freie Träger Sanierungen ohne Angebotsveränderungen HH 2016/17 -  Ist neu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</si>
</sst>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164" formatCode="#,##0.0000"/>
    <numFmt numFmtId="165" formatCode="0.0000"/>
    <numFmt numFmtId="166" formatCode="\+#,##0;[Red]\-#,##0"/>
    <numFmt numFmtId="167" formatCode="\+#,##0.0000;[Red]\-#,##0.0000"/>
    <numFmt numFmtId="168" formatCode="0.0000_ ;[Red]\-0.0000\ "/>
  </numFmts>
  <fonts count="9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2"/>
      <name val="Arial"/>
      <family val="2"/>
    </font>
    <font>
      <i/>
      <sz val="10"/>
      <color indexed="48"/>
      <name val="Arial"/>
      <family val="2"/>
    </font>
    <font>
      <b/>
      <sz val="11"/>
      <color indexed="12"/>
      <name val="Arial"/>
      <family val="2"/>
    </font>
    <font>
      <b/>
      <i/>
      <sz val="10"/>
      <color indexed="12"/>
      <name val="Arial"/>
      <family val="2"/>
    </font>
    <font>
      <b/>
      <i/>
      <sz val="12"/>
      <color indexed="12"/>
      <name val="Arial"/>
      <family val="2"/>
    </font>
    <font>
      <b/>
      <sz val="10"/>
      <color indexed="17"/>
      <name val="Arial"/>
      <family val="2"/>
    </font>
    <font>
      <i/>
      <sz val="10"/>
      <color indexed="17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0"/>
      <color indexed="9"/>
      <name val="Arial"/>
      <family val="2"/>
    </font>
    <font>
      <b/>
      <i/>
      <sz val="11"/>
      <name val="Arial"/>
      <family val="2"/>
    </font>
    <font>
      <b/>
      <i/>
      <sz val="11"/>
      <color indexed="12"/>
      <name val="Arial"/>
      <family val="2"/>
    </font>
    <font>
      <b/>
      <i/>
      <sz val="10"/>
      <color indexed="10"/>
      <name val="Arial"/>
      <family val="2"/>
    </font>
    <font>
      <i/>
      <sz val="10"/>
      <color indexed="12"/>
      <name val="Arial"/>
      <family val="2"/>
    </font>
    <font>
      <b/>
      <u/>
      <sz val="10"/>
      <name val="Arial"/>
      <family val="2"/>
    </font>
    <font>
      <b/>
      <sz val="12"/>
      <color indexed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i/>
      <sz val="13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2"/>
      <color indexed="17"/>
      <name val="Arial"/>
      <family val="2"/>
    </font>
    <font>
      <sz val="12"/>
      <color indexed="12"/>
      <name val="Arial"/>
      <family val="2"/>
    </font>
    <font>
      <i/>
      <sz val="12"/>
      <color indexed="12"/>
      <name val="Arial"/>
      <family val="2"/>
    </font>
    <font>
      <i/>
      <sz val="12"/>
      <name val="Arial"/>
      <family val="2"/>
    </font>
    <font>
      <b/>
      <i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trike/>
      <sz val="10"/>
      <name val="Arial"/>
      <family val="2"/>
    </font>
    <font>
      <b/>
      <i/>
      <strike/>
      <sz val="11"/>
      <name val="Arial"/>
      <family val="2"/>
    </font>
    <font>
      <b/>
      <i/>
      <strike/>
      <sz val="13"/>
      <name val="Arial"/>
      <family val="2"/>
    </font>
    <font>
      <b/>
      <i/>
      <strike/>
      <sz val="12"/>
      <name val="Arial"/>
      <family val="2"/>
    </font>
    <font>
      <b/>
      <i/>
      <strike/>
      <sz val="14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10"/>
      <color indexed="48"/>
      <name val="Arial"/>
      <family val="2"/>
    </font>
    <font>
      <sz val="10"/>
      <color indexed="29"/>
      <name val="Arial"/>
      <family val="2"/>
    </font>
    <font>
      <b/>
      <sz val="12"/>
      <color rgb="FF1D13E3"/>
      <name val="Arial"/>
      <family val="2"/>
    </font>
    <font>
      <sz val="12"/>
      <color indexed="17"/>
      <name val="Arial"/>
      <family val="2"/>
    </font>
    <font>
      <b/>
      <sz val="11"/>
      <color indexed="17"/>
      <name val="Arial"/>
      <family val="2"/>
    </font>
    <font>
      <b/>
      <sz val="13"/>
      <color indexed="12"/>
      <name val="Arial"/>
      <family val="2"/>
    </font>
    <font>
      <b/>
      <sz val="11"/>
      <color indexed="48"/>
      <name val="Arial"/>
      <family val="2"/>
    </font>
    <font>
      <b/>
      <sz val="15"/>
      <name val="Arial"/>
      <family val="2"/>
    </font>
    <font>
      <b/>
      <sz val="11"/>
      <color theme="0"/>
      <name val="Arial"/>
      <family val="2"/>
    </font>
    <font>
      <b/>
      <sz val="11"/>
      <color indexed="9"/>
      <name val="Arial"/>
      <family val="2"/>
    </font>
    <font>
      <b/>
      <sz val="9"/>
      <color indexed="10"/>
      <name val="Arial"/>
      <family val="2"/>
    </font>
    <font>
      <b/>
      <i/>
      <strike/>
      <sz val="10"/>
      <name val="Arial"/>
      <family val="2"/>
    </font>
    <font>
      <b/>
      <i/>
      <strike/>
      <sz val="10"/>
      <color indexed="17"/>
      <name val="Arial"/>
      <family val="2"/>
    </font>
    <font>
      <b/>
      <i/>
      <sz val="10"/>
      <color rgb="FFFF0000"/>
      <name val="Arial"/>
      <family val="2"/>
    </font>
    <font>
      <b/>
      <sz val="11"/>
      <color rgb="FF0066FF"/>
      <name val="Arial"/>
      <family val="2"/>
    </font>
    <font>
      <b/>
      <sz val="12"/>
      <color rgb="FF3333CC"/>
      <name val="Arial"/>
      <family val="2"/>
    </font>
    <font>
      <b/>
      <i/>
      <sz val="11"/>
      <color indexed="48"/>
      <name val="Arial"/>
      <family val="2"/>
    </font>
    <font>
      <b/>
      <i/>
      <sz val="13"/>
      <color indexed="12"/>
      <name val="Arial"/>
      <family val="2"/>
    </font>
    <font>
      <i/>
      <sz val="10"/>
      <color rgb="FFFF0000"/>
      <name val="Arial"/>
      <family val="2"/>
    </font>
    <font>
      <b/>
      <i/>
      <sz val="11"/>
      <color indexed="17"/>
      <name val="Arial"/>
      <family val="2"/>
    </font>
    <font>
      <b/>
      <i/>
      <sz val="10"/>
      <color indexed="17"/>
      <name val="Arial"/>
      <family val="2"/>
    </font>
    <font>
      <sz val="8"/>
      <color indexed="12"/>
      <name val="Arial"/>
      <family val="2"/>
    </font>
    <font>
      <b/>
      <sz val="10"/>
      <color rgb="FF3333CC"/>
      <name val="Arial"/>
      <family val="2"/>
    </font>
    <font>
      <b/>
      <strike/>
      <sz val="13"/>
      <name val="Arial"/>
      <family val="2"/>
    </font>
    <font>
      <b/>
      <strike/>
      <sz val="12"/>
      <color indexed="12"/>
      <name val="Arial"/>
      <family val="2"/>
    </font>
    <font>
      <sz val="13"/>
      <name val="Arial"/>
      <family val="2"/>
    </font>
    <font>
      <sz val="12"/>
      <color indexed="10"/>
      <name val="Arial"/>
      <family val="2"/>
    </font>
    <font>
      <sz val="14"/>
      <name val="Arial"/>
      <family val="2"/>
    </font>
    <font>
      <b/>
      <strike/>
      <sz val="11"/>
      <name val="Arial"/>
      <family val="2"/>
    </font>
    <font>
      <b/>
      <strike/>
      <sz val="12"/>
      <name val="Arial"/>
      <family val="2"/>
    </font>
    <font>
      <sz val="10"/>
      <color rgb="FF0066FF"/>
      <name val="Arial"/>
      <family val="2"/>
    </font>
    <font>
      <b/>
      <strike/>
      <sz val="11"/>
      <color indexed="12"/>
      <name val="Arial"/>
      <family val="2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b/>
      <sz val="14"/>
      <color indexed="10"/>
      <name val="Arial"/>
      <family val="2"/>
    </font>
    <font>
      <b/>
      <sz val="9"/>
      <color indexed="12"/>
      <name val="Arial"/>
      <family val="2"/>
    </font>
    <font>
      <sz val="8"/>
      <color rgb="FF0066FF"/>
      <name val="Arial"/>
      <family val="2"/>
    </font>
    <font>
      <sz val="9"/>
      <color rgb="FFFF0000"/>
      <name val="Arial"/>
      <family val="2"/>
    </font>
    <font>
      <b/>
      <sz val="12"/>
      <color indexed="10"/>
      <name val="Arial"/>
      <family val="2"/>
    </font>
    <font>
      <b/>
      <sz val="12"/>
      <color indexed="63"/>
      <name val="Arial"/>
      <family val="2"/>
    </font>
    <font>
      <b/>
      <u/>
      <sz val="13"/>
      <name val="Arial"/>
      <family val="2"/>
    </font>
    <font>
      <b/>
      <sz val="12"/>
      <color indexed="17"/>
      <name val="Arial"/>
      <family val="2"/>
    </font>
    <font>
      <b/>
      <sz val="11"/>
      <color rgb="FF3333CC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</cellStyleXfs>
  <cellXfs count="620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3" fontId="21" fillId="0" borderId="1" xfId="0" applyNumberFormat="1" applyFont="1" applyFill="1" applyBorder="1" applyAlignment="1">
      <alignment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21" fillId="0" borderId="0" xfId="0" applyFont="1"/>
    <xf numFmtId="0" fontId="22" fillId="3" borderId="1" xfId="0" applyFont="1" applyFill="1" applyBorder="1" applyAlignment="1">
      <alignment vertical="center"/>
    </xf>
    <xf numFmtId="3" fontId="22" fillId="3" borderId="1" xfId="0" applyNumberFormat="1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3" fontId="17" fillId="0" borderId="1" xfId="1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3" fontId="17" fillId="0" borderId="1" xfId="0" applyNumberFormat="1" applyFont="1" applyFill="1" applyBorder="1" applyAlignment="1">
      <alignment vertical="center"/>
    </xf>
    <xf numFmtId="0" fontId="17" fillId="0" borderId="1" xfId="1" applyNumberFormat="1" applyFont="1" applyFill="1" applyBorder="1" applyAlignment="1">
      <alignment horizontal="right" wrapText="1"/>
    </xf>
    <xf numFmtId="0" fontId="5" fillId="3" borderId="3" xfId="0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166" fontId="16" fillId="0" borderId="1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0" fontId="14" fillId="0" borderId="1" xfId="1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vertical="center"/>
    </xf>
    <xf numFmtId="3" fontId="20" fillId="0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28" fillId="0" borderId="1" xfId="0" applyNumberFormat="1" applyFont="1" applyFill="1" applyBorder="1" applyAlignment="1">
      <alignment vertical="center"/>
    </xf>
    <xf numFmtId="3" fontId="28" fillId="2" borderId="1" xfId="0" applyNumberFormat="1" applyFont="1" applyFill="1" applyBorder="1" applyAlignment="1">
      <alignment vertical="center"/>
    </xf>
    <xf numFmtId="165" fontId="29" fillId="4" borderId="1" xfId="1" applyNumberFormat="1" applyFont="1" applyFill="1" applyBorder="1" applyAlignment="1">
      <alignment horizontal="right" vertical="center" wrapText="1"/>
    </xf>
    <xf numFmtId="166" fontId="17" fillId="0" borderId="1" xfId="0" applyNumberFormat="1" applyFont="1" applyFill="1" applyBorder="1" applyAlignment="1">
      <alignment vertical="center"/>
    </xf>
    <xf numFmtId="3" fontId="35" fillId="0" borderId="1" xfId="0" applyNumberFormat="1" applyFont="1" applyFill="1" applyBorder="1" applyAlignment="1">
      <alignment vertical="center"/>
    </xf>
    <xf numFmtId="0" fontId="36" fillId="0" borderId="1" xfId="1" applyNumberFormat="1" applyFont="1" applyFill="1" applyBorder="1" applyAlignment="1">
      <alignment horizontal="right" wrapText="1"/>
    </xf>
    <xf numFmtId="164" fontId="35" fillId="0" borderId="1" xfId="1" applyNumberFormat="1" applyFont="1" applyFill="1" applyBorder="1" applyAlignment="1">
      <alignment horizontal="right" vertical="center" wrapText="1"/>
    </xf>
    <xf numFmtId="3" fontId="37" fillId="0" borderId="1" xfId="0" applyNumberFormat="1" applyFont="1" applyBorder="1" applyAlignment="1">
      <alignment vertical="center"/>
    </xf>
    <xf numFmtId="165" fontId="20" fillId="0" borderId="1" xfId="0" applyNumberFormat="1" applyFont="1" applyFill="1" applyBorder="1" applyAlignment="1">
      <alignment vertical="center"/>
    </xf>
    <xf numFmtId="3" fontId="21" fillId="8" borderId="1" xfId="0" applyNumberFormat="1" applyFont="1" applyFill="1" applyBorder="1" applyAlignment="1">
      <alignment vertical="center"/>
    </xf>
    <xf numFmtId="3" fontId="26" fillId="0" borderId="1" xfId="0" applyNumberFormat="1" applyFont="1" applyFill="1" applyBorder="1" applyAlignment="1">
      <alignment vertical="center"/>
    </xf>
    <xf numFmtId="0" fontId="26" fillId="0" borderId="1" xfId="1" applyNumberFormat="1" applyFont="1" applyFill="1" applyBorder="1" applyAlignment="1">
      <alignment horizontal="right" vertical="center" wrapText="1"/>
    </xf>
    <xf numFmtId="166" fontId="20" fillId="0" borderId="1" xfId="0" applyNumberFormat="1" applyFont="1" applyFill="1" applyBorder="1" applyAlignment="1">
      <alignment vertical="center"/>
    </xf>
    <xf numFmtId="166" fontId="17" fillId="0" borderId="1" xfId="0" applyNumberFormat="1" applyFont="1" applyFill="1" applyBorder="1" applyAlignment="1"/>
    <xf numFmtId="165" fontId="17" fillId="0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3" fontId="42" fillId="0" borderId="1" xfId="0" applyNumberFormat="1" applyFont="1" applyFill="1" applyBorder="1" applyAlignment="1">
      <alignment vertical="center"/>
    </xf>
    <xf numFmtId="3" fontId="42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3" fillId="7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0" fillId="0" borderId="0" xfId="0" applyFont="1" applyBorder="1"/>
    <xf numFmtId="0" fontId="50" fillId="4" borderId="1" xfId="1" applyNumberFormat="1" applyFont="1" applyFill="1" applyBorder="1" applyAlignment="1">
      <alignment horizontal="right" vertical="center" wrapText="1"/>
    </xf>
    <xf numFmtId="0" fontId="50" fillId="15" borderId="1" xfId="1" applyNumberFormat="1" applyFont="1" applyFill="1" applyBorder="1" applyAlignment="1">
      <alignment horizontal="right" vertical="center" wrapText="1"/>
    </xf>
    <xf numFmtId="3" fontId="22" fillId="3" borderId="4" xfId="0" applyNumberFormat="1" applyFont="1" applyFill="1" applyBorder="1" applyAlignment="1">
      <alignment vertical="center"/>
    </xf>
    <xf numFmtId="3" fontId="37" fillId="0" borderId="4" xfId="0" applyNumberFormat="1" applyFont="1" applyBorder="1" applyAlignment="1">
      <alignment vertical="center"/>
    </xf>
    <xf numFmtId="0" fontId="8" fillId="13" borderId="1" xfId="0" applyFont="1" applyFill="1" applyBorder="1" applyAlignment="1">
      <alignment vertical="center"/>
    </xf>
    <xf numFmtId="3" fontId="8" fillId="13" borderId="1" xfId="0" applyNumberFormat="1" applyFont="1" applyFill="1" applyBorder="1" applyAlignment="1">
      <alignment vertical="center"/>
    </xf>
    <xf numFmtId="164" fontId="20" fillId="0" borderId="1" xfId="0" applyNumberFormat="1" applyFont="1" applyFill="1" applyBorder="1" applyAlignment="1">
      <alignment vertical="center"/>
    </xf>
    <xf numFmtId="164" fontId="20" fillId="0" borderId="4" xfId="0" applyNumberFormat="1" applyFont="1" applyFill="1" applyBorder="1" applyAlignment="1">
      <alignment vertical="center"/>
    </xf>
    <xf numFmtId="0" fontId="11" fillId="0" borderId="0" xfId="0" applyFont="1" applyAlignment="1">
      <alignment wrapText="1"/>
    </xf>
    <xf numFmtId="0" fontId="1" fillId="0" borderId="1" xfId="0" applyFont="1" applyFill="1" applyBorder="1" applyAlignment="1">
      <alignment vertical="center" wrapText="1"/>
    </xf>
    <xf numFmtId="3" fontId="1" fillId="0" borderId="0" xfId="0" applyNumberFormat="1" applyFont="1" applyFill="1" applyAlignment="1">
      <alignment vertical="center"/>
    </xf>
    <xf numFmtId="0" fontId="52" fillId="0" borderId="1" xfId="0" applyFont="1" applyBorder="1" applyAlignment="1">
      <alignment vertical="center" wrapText="1"/>
    </xf>
    <xf numFmtId="0" fontId="35" fillId="0" borderId="1" xfId="1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3" fillId="0" borderId="0" xfId="0" applyFont="1" applyBorder="1"/>
    <xf numFmtId="0" fontId="1" fillId="0" borderId="0" xfId="0" applyFont="1"/>
    <xf numFmtId="3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54" fillId="5" borderId="2" xfId="0" applyFont="1" applyFill="1" applyBorder="1" applyAlignment="1">
      <alignment horizontal="center" vertical="center" wrapText="1"/>
    </xf>
    <xf numFmtId="3" fontId="52" fillId="0" borderId="1" xfId="0" applyNumberFormat="1" applyFont="1" applyFill="1" applyBorder="1" applyAlignment="1">
      <alignment vertical="center"/>
    </xf>
    <xf numFmtId="0" fontId="52" fillId="0" borderId="1" xfId="0" applyFont="1" applyBorder="1" applyAlignment="1">
      <alignment vertical="center"/>
    </xf>
    <xf numFmtId="0" fontId="52" fillId="0" borderId="1" xfId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52" fillId="0" borderId="1" xfId="1" applyNumberFormat="1" applyFont="1" applyFill="1" applyBorder="1" applyAlignment="1">
      <alignment horizontal="right" vertical="center" wrapText="1"/>
    </xf>
    <xf numFmtId="0" fontId="52" fillId="0" borderId="1" xfId="0" applyFont="1" applyFill="1" applyBorder="1" applyAlignment="1">
      <alignment vertical="center"/>
    </xf>
    <xf numFmtId="3" fontId="52" fillId="0" borderId="1" xfId="0" applyNumberFormat="1" applyFont="1" applyBorder="1" applyAlignment="1">
      <alignment vertical="center"/>
    </xf>
    <xf numFmtId="3" fontId="55" fillId="0" borderId="1" xfId="0" applyNumberFormat="1" applyFont="1" applyBorder="1" applyAlignment="1">
      <alignment vertical="center"/>
    </xf>
    <xf numFmtId="0" fontId="55" fillId="0" borderId="0" xfId="0" applyFont="1" applyAlignment="1">
      <alignment vertical="center"/>
    </xf>
    <xf numFmtId="0" fontId="13" fillId="0" borderId="1" xfId="0" applyFont="1" applyFill="1" applyBorder="1" applyAlignment="1">
      <alignment vertical="center"/>
    </xf>
    <xf numFmtId="3" fontId="28" fillId="8" borderId="1" xfId="0" applyNumberFormat="1" applyFont="1" applyFill="1" applyBorder="1" applyAlignment="1">
      <alignment vertical="center"/>
    </xf>
    <xf numFmtId="164" fontId="28" fillId="0" borderId="1" xfId="0" applyNumberFormat="1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right" wrapText="1"/>
    </xf>
    <xf numFmtId="164" fontId="52" fillId="0" borderId="1" xfId="0" applyNumberFormat="1" applyFont="1" applyBorder="1" applyAlignment="1">
      <alignment vertical="center"/>
    </xf>
    <xf numFmtId="0" fontId="55" fillId="0" borderId="1" xfId="1" applyNumberFormat="1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vertical="center"/>
    </xf>
    <xf numFmtId="164" fontId="28" fillId="0" borderId="1" xfId="1" applyNumberFormat="1" applyFont="1" applyFill="1" applyBorder="1" applyAlignment="1">
      <alignment horizontal="right" vertical="center" wrapText="1"/>
    </xf>
    <xf numFmtId="0" fontId="28" fillId="0" borderId="1" xfId="1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0" fontId="28" fillId="0" borderId="1" xfId="1" applyNumberFormat="1" applyFont="1" applyFill="1" applyBorder="1" applyAlignment="1">
      <alignment horizontal="right" wrapText="1"/>
    </xf>
    <xf numFmtId="3" fontId="57" fillId="0" borderId="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 wrapText="1"/>
    </xf>
    <xf numFmtId="3" fontId="15" fillId="8" borderId="1" xfId="0" applyNumberFormat="1" applyFont="1" applyFill="1" applyBorder="1" applyAlignment="1">
      <alignment vertical="center"/>
    </xf>
    <xf numFmtId="3" fontId="57" fillId="2" borderId="1" xfId="0" applyNumberFormat="1" applyFont="1" applyFill="1" applyBorder="1" applyAlignment="1">
      <alignment vertical="center"/>
    </xf>
    <xf numFmtId="165" fontId="28" fillId="7" borderId="1" xfId="0" applyNumberFormat="1" applyFont="1" applyFill="1" applyBorder="1" applyAlignment="1">
      <alignment vertical="center"/>
    </xf>
    <xf numFmtId="0" fontId="35" fillId="0" borderId="1" xfId="1" applyNumberFormat="1" applyFont="1" applyFill="1" applyBorder="1" applyAlignment="1">
      <alignment horizontal="right" wrapText="1"/>
    </xf>
    <xf numFmtId="3" fontId="35" fillId="0" borderId="1" xfId="1" applyNumberFormat="1" applyFont="1" applyFill="1" applyBorder="1" applyAlignment="1">
      <alignment horizontal="right" vertical="center" wrapText="1"/>
    </xf>
    <xf numFmtId="0" fontId="58" fillId="0" borderId="1" xfId="1" applyNumberFormat="1" applyFont="1" applyFill="1" applyBorder="1" applyAlignment="1">
      <alignment horizontal="right" vertical="center" wrapText="1"/>
    </xf>
    <xf numFmtId="0" fontId="36" fillId="0" borderId="1" xfId="1" applyNumberFormat="1" applyFont="1" applyFill="1" applyBorder="1" applyAlignment="1">
      <alignment horizontal="right" vertical="center" wrapText="1"/>
    </xf>
    <xf numFmtId="0" fontId="36" fillId="0" borderId="4" xfId="1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3" fontId="1" fillId="8" borderId="1" xfId="0" applyNumberFormat="1" applyFont="1" applyFill="1" applyBorder="1" applyAlignment="1">
      <alignment vertical="center"/>
    </xf>
    <xf numFmtId="3" fontId="52" fillId="8" borderId="1" xfId="0" applyNumberFormat="1" applyFont="1" applyFill="1" applyBorder="1" applyAlignment="1">
      <alignment vertical="center"/>
    </xf>
    <xf numFmtId="3" fontId="55" fillId="0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3" fontId="57" fillId="7" borderId="1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vertical="center"/>
    </xf>
    <xf numFmtId="0" fontId="41" fillId="0" borderId="1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/>
    </xf>
    <xf numFmtId="3" fontId="23" fillId="6" borderId="1" xfId="0" applyNumberFormat="1" applyFont="1" applyFill="1" applyBorder="1" applyAlignment="1">
      <alignment vertical="center"/>
    </xf>
    <xf numFmtId="0" fontId="22" fillId="3" borderId="6" xfId="0" applyFont="1" applyFill="1" applyBorder="1" applyAlignment="1">
      <alignment vertical="center"/>
    </xf>
    <xf numFmtId="3" fontId="36" fillId="0" borderId="1" xfId="0" applyNumberFormat="1" applyFont="1" applyBorder="1" applyAlignment="1">
      <alignment vertical="center"/>
    </xf>
    <xf numFmtId="164" fontId="23" fillId="6" borderId="1" xfId="0" applyNumberFormat="1" applyFont="1" applyFill="1" applyBorder="1" applyAlignment="1">
      <alignment vertical="center"/>
    </xf>
    <xf numFmtId="164" fontId="23" fillId="6" borderId="4" xfId="0" applyNumberFormat="1" applyFont="1" applyFill="1" applyBorder="1" applyAlignment="1">
      <alignment vertical="center"/>
    </xf>
    <xf numFmtId="165" fontId="23" fillId="6" borderId="1" xfId="0" applyNumberFormat="1" applyFont="1" applyFill="1" applyBorder="1" applyAlignment="1">
      <alignment vertical="center"/>
    </xf>
    <xf numFmtId="0" fontId="2" fillId="0" borderId="0" xfId="2" applyFont="1" applyFill="1" applyAlignment="1">
      <alignment wrapText="1"/>
    </xf>
    <xf numFmtId="0" fontId="69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166" fontId="8" fillId="2" borderId="1" xfId="0" applyNumberFormat="1" applyFont="1" applyFill="1" applyBorder="1" applyAlignment="1">
      <alignment vertical="center"/>
    </xf>
    <xf numFmtId="166" fontId="20" fillId="2" borderId="1" xfId="0" applyNumberFormat="1" applyFont="1" applyFill="1" applyBorder="1" applyAlignment="1">
      <alignment vertical="center"/>
    </xf>
    <xf numFmtId="165" fontId="17" fillId="2" borderId="1" xfId="0" applyNumberFormat="1" applyFont="1" applyFill="1" applyBorder="1" applyAlignment="1">
      <alignment vertical="center"/>
    </xf>
    <xf numFmtId="166" fontId="17" fillId="2" borderId="1" xfId="0" applyNumberFormat="1" applyFont="1" applyFill="1" applyBorder="1" applyAlignment="1">
      <alignment vertical="center"/>
    </xf>
    <xf numFmtId="166" fontId="20" fillId="5" borderId="1" xfId="0" applyNumberFormat="1" applyFont="1" applyFill="1" applyBorder="1" applyAlignment="1">
      <alignment vertical="center"/>
    </xf>
    <xf numFmtId="167" fontId="20" fillId="2" borderId="1" xfId="0" applyNumberFormat="1" applyFont="1" applyFill="1" applyBorder="1" applyAlignment="1">
      <alignment vertical="center"/>
    </xf>
    <xf numFmtId="166" fontId="16" fillId="8" borderId="1" xfId="0" applyNumberFormat="1" applyFont="1" applyFill="1" applyBorder="1" applyAlignment="1">
      <alignment vertical="center"/>
    </xf>
    <xf numFmtId="166" fontId="17" fillId="8" borderId="1" xfId="0" applyNumberFormat="1" applyFont="1" applyFill="1" applyBorder="1" applyAlignment="1">
      <alignment vertical="center"/>
    </xf>
    <xf numFmtId="3" fontId="21" fillId="5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12" fillId="0" borderId="1" xfId="1" applyNumberFormat="1" applyFont="1" applyFill="1" applyBorder="1" applyAlignment="1">
      <alignment horizontal="right" wrapText="1"/>
    </xf>
    <xf numFmtId="3" fontId="55" fillId="8" borderId="1" xfId="0" applyNumberFormat="1" applyFont="1" applyFill="1" applyBorder="1" applyAlignment="1">
      <alignment vertical="center"/>
    </xf>
    <xf numFmtId="0" fontId="3" fillId="0" borderId="0" xfId="3" applyFont="1" applyBorder="1"/>
    <xf numFmtId="0" fontId="1" fillId="0" borderId="0" xfId="3" applyFont="1"/>
    <xf numFmtId="0" fontId="3" fillId="0" borderId="2" xfId="3" applyFont="1" applyBorder="1" applyAlignment="1">
      <alignment horizontal="left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Border="1" applyAlignment="1">
      <alignment vertical="center" wrapText="1"/>
    </xf>
    <xf numFmtId="0" fontId="1" fillId="0" borderId="0" xfId="3" applyFont="1" applyAlignment="1">
      <alignment vertical="center"/>
    </xf>
    <xf numFmtId="0" fontId="9" fillId="0" borderId="2" xfId="3" applyFont="1" applyBorder="1" applyAlignment="1">
      <alignment horizontal="left" vertical="center" wrapText="1"/>
    </xf>
    <xf numFmtId="0" fontId="3" fillId="0" borderId="3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18" fillId="0" borderId="3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 wrapText="1"/>
    </xf>
    <xf numFmtId="0" fontId="5" fillId="3" borderId="1" xfId="3" applyFont="1" applyFill="1" applyBorder="1" applyAlignment="1">
      <alignment vertical="center"/>
    </xf>
    <xf numFmtId="3" fontId="5" fillId="3" borderId="1" xfId="3" applyNumberFormat="1" applyFont="1" applyFill="1" applyBorder="1" applyAlignment="1">
      <alignment vertical="center"/>
    </xf>
    <xf numFmtId="0" fontId="1" fillId="0" borderId="1" xfId="3" applyFont="1" applyBorder="1" applyAlignment="1">
      <alignment vertical="center" wrapText="1"/>
    </xf>
    <xf numFmtId="3" fontId="1" fillId="0" borderId="1" xfId="3" applyNumberFormat="1" applyFont="1" applyFill="1" applyBorder="1" applyAlignment="1">
      <alignment vertical="center"/>
    </xf>
    <xf numFmtId="3" fontId="42" fillId="0" borderId="1" xfId="3" applyNumberFormat="1" applyFont="1" applyFill="1" applyBorder="1" applyAlignment="1">
      <alignment vertical="center"/>
    </xf>
    <xf numFmtId="3" fontId="58" fillId="0" borderId="1" xfId="3" applyNumberFormat="1" applyFont="1" applyFill="1" applyBorder="1" applyAlignment="1">
      <alignment vertical="center"/>
    </xf>
    <xf numFmtId="0" fontId="12" fillId="0" borderId="0" xfId="3" applyFont="1" applyAlignment="1">
      <alignment vertical="center"/>
    </xf>
    <xf numFmtId="0" fontId="1" fillId="0" borderId="1" xfId="3" applyFont="1" applyBorder="1" applyAlignment="1">
      <alignment vertical="center"/>
    </xf>
    <xf numFmtId="3" fontId="34" fillId="0" borderId="1" xfId="3" applyNumberFormat="1" applyFont="1" applyFill="1" applyBorder="1" applyAlignment="1">
      <alignment vertical="center"/>
    </xf>
    <xf numFmtId="3" fontId="37" fillId="0" borderId="1" xfId="3" applyNumberFormat="1" applyFont="1" applyFill="1" applyBorder="1" applyAlignment="1">
      <alignment vertical="center"/>
    </xf>
    <xf numFmtId="0" fontId="52" fillId="0" borderId="1" xfId="3" applyFont="1" applyBorder="1" applyAlignment="1">
      <alignment vertical="center" wrapText="1"/>
    </xf>
    <xf numFmtId="3" fontId="52" fillId="0" borderId="1" xfId="3" applyNumberFormat="1" applyFont="1" applyFill="1" applyBorder="1" applyAlignment="1">
      <alignment vertical="center"/>
    </xf>
    <xf numFmtId="3" fontId="35" fillId="0" borderId="1" xfId="3" applyNumberFormat="1" applyFont="1" applyFill="1" applyBorder="1" applyAlignment="1">
      <alignment vertical="center"/>
    </xf>
    <xf numFmtId="3" fontId="35" fillId="17" borderId="1" xfId="3" applyNumberFormat="1" applyFont="1" applyFill="1" applyBorder="1" applyAlignment="1">
      <alignment vertical="center"/>
    </xf>
    <xf numFmtId="3" fontId="21" fillId="0" borderId="1" xfId="3" applyNumberFormat="1" applyFont="1" applyFill="1" applyBorder="1" applyAlignment="1">
      <alignment vertical="center"/>
    </xf>
    <xf numFmtId="0" fontId="19" fillId="0" borderId="0" xfId="3" applyFont="1" applyAlignment="1">
      <alignment vertical="center"/>
    </xf>
    <xf numFmtId="3" fontId="36" fillId="0" borderId="1" xfId="3" applyNumberFormat="1" applyFont="1" applyFill="1" applyBorder="1" applyAlignment="1">
      <alignment vertical="center"/>
    </xf>
    <xf numFmtId="3" fontId="12" fillId="0" borderId="1" xfId="3" applyNumberFormat="1" applyFont="1" applyFill="1" applyBorder="1" applyAlignment="1">
      <alignment vertical="center"/>
    </xf>
    <xf numFmtId="3" fontId="26" fillId="0" borderId="1" xfId="3" applyNumberFormat="1" applyFont="1" applyFill="1" applyBorder="1" applyAlignment="1">
      <alignment vertical="center"/>
    </xf>
    <xf numFmtId="3" fontId="35" fillId="16" borderId="1" xfId="3" applyNumberFormat="1" applyFont="1" applyFill="1" applyBorder="1" applyAlignment="1">
      <alignment vertical="center"/>
    </xf>
    <xf numFmtId="3" fontId="1" fillId="0" borderId="1" xfId="3" applyNumberFormat="1" applyFont="1" applyBorder="1" applyAlignment="1">
      <alignment vertical="center"/>
    </xf>
    <xf numFmtId="3" fontId="42" fillId="0" borderId="1" xfId="3" applyNumberFormat="1" applyFont="1" applyBorder="1" applyAlignment="1">
      <alignment vertical="center"/>
    </xf>
    <xf numFmtId="3" fontId="58" fillId="0" borderId="1" xfId="3" applyNumberFormat="1" applyFont="1" applyBorder="1" applyAlignment="1">
      <alignment vertical="center"/>
    </xf>
    <xf numFmtId="3" fontId="52" fillId="17" borderId="1" xfId="3" applyNumberFormat="1" applyFont="1" applyFill="1" applyBorder="1" applyAlignment="1">
      <alignment vertical="center"/>
    </xf>
    <xf numFmtId="0" fontId="4" fillId="0" borderId="1" xfId="3" applyFont="1" applyFill="1" applyBorder="1" applyAlignment="1">
      <alignment vertical="center" wrapText="1"/>
    </xf>
    <xf numFmtId="3" fontId="21" fillId="0" borderId="1" xfId="3" applyNumberFormat="1" applyFont="1" applyBorder="1" applyAlignment="1">
      <alignment vertical="center"/>
    </xf>
    <xf numFmtId="3" fontId="37" fillId="0" borderId="1" xfId="3" applyNumberFormat="1" applyFont="1" applyBorder="1" applyAlignment="1">
      <alignment vertical="center"/>
    </xf>
    <xf numFmtId="0" fontId="5" fillId="3" borderId="1" xfId="3" applyFont="1" applyFill="1" applyBorder="1" applyAlignment="1">
      <alignment vertical="center" wrapText="1"/>
    </xf>
    <xf numFmtId="0" fontId="9" fillId="0" borderId="1" xfId="3" applyFont="1" applyFill="1" applyBorder="1" applyAlignment="1">
      <alignment vertical="center" wrapText="1"/>
    </xf>
    <xf numFmtId="3" fontId="9" fillId="0" borderId="1" xfId="3" applyNumberFormat="1" applyFont="1" applyFill="1" applyBorder="1" applyAlignment="1">
      <alignment vertical="center"/>
    </xf>
    <xf numFmtId="0" fontId="61" fillId="0" borderId="0" xfId="3" applyFont="1" applyAlignment="1">
      <alignment vertical="center"/>
    </xf>
    <xf numFmtId="0" fontId="29" fillId="2" borderId="1" xfId="3" applyFont="1" applyFill="1" applyBorder="1" applyAlignment="1">
      <alignment vertical="center" wrapText="1"/>
    </xf>
    <xf numFmtId="0" fontId="9" fillId="2" borderId="1" xfId="3" applyFont="1" applyFill="1" applyBorder="1" applyAlignment="1">
      <alignment vertical="center"/>
    </xf>
    <xf numFmtId="3" fontId="9" fillId="7" borderId="1" xfId="3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vertical="center" wrapText="1"/>
    </xf>
    <xf numFmtId="3" fontId="15" fillId="0" borderId="1" xfId="3" applyNumberFormat="1" applyFont="1" applyFill="1" applyBorder="1" applyAlignment="1">
      <alignment vertical="center"/>
    </xf>
    <xf numFmtId="3" fontId="28" fillId="0" borderId="1" xfId="3" applyNumberFormat="1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60" fillId="7" borderId="1" xfId="3" applyFont="1" applyFill="1" applyBorder="1" applyAlignment="1">
      <alignment vertical="center" wrapText="1"/>
    </xf>
    <xf numFmtId="0" fontId="59" fillId="7" borderId="1" xfId="3" applyFont="1" applyFill="1" applyBorder="1" applyAlignment="1">
      <alignment vertical="center"/>
    </xf>
    <xf numFmtId="3" fontId="15" fillId="7" borderId="1" xfId="3" applyNumberFormat="1" applyFont="1" applyFill="1" applyBorder="1" applyAlignment="1">
      <alignment vertical="center"/>
    </xf>
    <xf numFmtId="0" fontId="29" fillId="4" borderId="1" xfId="3" applyFont="1" applyFill="1" applyBorder="1" applyAlignment="1">
      <alignment vertical="center" wrapText="1"/>
    </xf>
    <xf numFmtId="0" fontId="3" fillId="0" borderId="0" xfId="3" applyFont="1" applyAlignment="1">
      <alignment vertical="center"/>
    </xf>
    <xf numFmtId="0" fontId="4" fillId="7" borderId="1" xfId="3" applyFont="1" applyFill="1" applyBorder="1" applyAlignment="1">
      <alignment vertical="center" wrapText="1"/>
    </xf>
    <xf numFmtId="0" fontId="1" fillId="0" borderId="1" xfId="3" applyFont="1" applyFill="1" applyBorder="1" applyAlignment="1">
      <alignment vertical="center" wrapText="1"/>
    </xf>
    <xf numFmtId="3" fontId="3" fillId="0" borderId="1" xfId="3" applyNumberFormat="1" applyFont="1" applyFill="1" applyBorder="1" applyAlignment="1">
      <alignment vertical="center"/>
    </xf>
    <xf numFmtId="0" fontId="21" fillId="0" borderId="1" xfId="3" applyFont="1" applyBorder="1" applyAlignment="1">
      <alignment vertical="center"/>
    </xf>
    <xf numFmtId="0" fontId="21" fillId="0" borderId="1" xfId="3" applyFont="1" applyBorder="1" applyAlignment="1">
      <alignment vertical="center" wrapText="1"/>
    </xf>
    <xf numFmtId="0" fontId="21" fillId="0" borderId="0" xfId="3" applyFont="1" applyAlignment="1">
      <alignment vertical="center"/>
    </xf>
    <xf numFmtId="0" fontId="1" fillId="2" borderId="1" xfId="3" applyFont="1" applyFill="1" applyBorder="1" applyAlignment="1">
      <alignment vertical="center" wrapText="1"/>
    </xf>
    <xf numFmtId="3" fontId="3" fillId="2" borderId="1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49" fillId="11" borderId="1" xfId="3" applyFont="1" applyFill="1" applyBorder="1" applyAlignment="1">
      <alignment vertical="center" wrapText="1"/>
    </xf>
    <xf numFmtId="0" fontId="47" fillId="2" borderId="1" xfId="3" applyFont="1" applyFill="1" applyBorder="1" applyAlignment="1">
      <alignment vertical="center" wrapText="1"/>
    </xf>
    <xf numFmtId="3" fontId="48" fillId="4" borderId="1" xfId="3" applyNumberFormat="1" applyFont="1" applyFill="1" applyBorder="1" applyAlignment="1">
      <alignment vertical="center"/>
    </xf>
    <xf numFmtId="165" fontId="48" fillId="4" borderId="1" xfId="3" applyNumberFormat="1" applyFont="1" applyFill="1" applyBorder="1" applyAlignment="1">
      <alignment vertical="center"/>
    </xf>
    <xf numFmtId="3" fontId="20" fillId="4" borderId="1" xfId="3" applyNumberFormat="1" applyFont="1" applyFill="1" applyBorder="1" applyAlignment="1">
      <alignment vertical="center"/>
    </xf>
    <xf numFmtId="0" fontId="25" fillId="0" borderId="0" xfId="3" applyFont="1" applyAlignment="1">
      <alignment vertical="center"/>
    </xf>
    <xf numFmtId="0" fontId="48" fillId="14" borderId="1" xfId="3" applyFont="1" applyFill="1" applyBorder="1" applyAlignment="1">
      <alignment vertical="center" wrapText="1"/>
    </xf>
    <xf numFmtId="3" fontId="50" fillId="4" borderId="1" xfId="3" applyNumberFormat="1" applyFont="1" applyFill="1" applyBorder="1" applyAlignment="1">
      <alignment vertical="center"/>
    </xf>
    <xf numFmtId="3" fontId="50" fillId="15" borderId="1" xfId="3" applyNumberFormat="1" applyFont="1" applyFill="1" applyBorder="1" applyAlignment="1">
      <alignment vertical="center"/>
    </xf>
    <xf numFmtId="3" fontId="3" fillId="4" borderId="1" xfId="3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" fontId="20" fillId="8" borderId="1" xfId="3" applyNumberFormat="1" applyFont="1" applyFill="1" applyBorder="1" applyAlignment="1">
      <alignment vertical="center"/>
    </xf>
    <xf numFmtId="0" fontId="51" fillId="4" borderId="1" xfId="3" applyFont="1" applyFill="1" applyBorder="1" applyAlignment="1">
      <alignment vertical="center" wrapText="1"/>
    </xf>
    <xf numFmtId="3" fontId="51" fillId="4" borderId="1" xfId="3" applyNumberFormat="1" applyFont="1" applyFill="1" applyBorder="1" applyAlignment="1">
      <alignment vertical="center"/>
    </xf>
    <xf numFmtId="3" fontId="51" fillId="15" borderId="1" xfId="3" applyNumberFormat="1" applyFont="1" applyFill="1" applyBorder="1" applyAlignment="1">
      <alignment vertical="center"/>
    </xf>
    <xf numFmtId="165" fontId="51" fillId="4" borderId="1" xfId="3" applyNumberFormat="1" applyFont="1" applyFill="1" applyBorder="1" applyAlignment="1">
      <alignment vertical="center"/>
    </xf>
    <xf numFmtId="3" fontId="38" fillId="4" borderId="1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vertical="center" wrapText="1"/>
    </xf>
    <xf numFmtId="0" fontId="29" fillId="4" borderId="1" xfId="3" applyFont="1" applyFill="1" applyBorder="1" applyAlignment="1">
      <alignment vertical="center"/>
    </xf>
    <xf numFmtId="0" fontId="8" fillId="0" borderId="5" xfId="3" applyFont="1" applyFill="1" applyBorder="1" applyAlignment="1">
      <alignment vertical="center"/>
    </xf>
    <xf numFmtId="166" fontId="8" fillId="0" borderId="5" xfId="3" applyNumberFormat="1" applyFont="1" applyFill="1" applyBorder="1" applyAlignment="1">
      <alignment vertical="center"/>
    </xf>
    <xf numFmtId="166" fontId="41" fillId="0" borderId="5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0" fontId="21" fillId="0" borderId="0" xfId="3" applyFont="1"/>
    <xf numFmtId="166" fontId="8" fillId="0" borderId="0" xfId="3" applyNumberFormat="1" applyFont="1"/>
    <xf numFmtId="0" fontId="21" fillId="0" borderId="0" xfId="3" applyFont="1" applyAlignment="1">
      <alignment horizontal="right"/>
    </xf>
    <xf numFmtId="166" fontId="29" fillId="10" borderId="1" xfId="3" applyNumberFormat="1" applyFont="1" applyFill="1" applyBorder="1" applyAlignment="1">
      <alignment vertical="center"/>
    </xf>
    <xf numFmtId="0" fontId="37" fillId="7" borderId="1" xfId="3" applyFont="1" applyFill="1" applyBorder="1"/>
    <xf numFmtId="0" fontId="62" fillId="10" borderId="1" xfId="3" applyFont="1" applyFill="1" applyBorder="1" applyAlignment="1">
      <alignment vertical="center" wrapText="1"/>
    </xf>
    <xf numFmtId="166" fontId="30" fillId="10" borderId="1" xfId="3" applyNumberFormat="1" applyFont="1" applyFill="1" applyBorder="1" applyAlignment="1">
      <alignment vertical="center" wrapText="1"/>
    </xf>
    <xf numFmtId="166" fontId="30" fillId="10" borderId="1" xfId="3" applyNumberFormat="1" applyFont="1" applyFill="1" applyBorder="1" applyAlignment="1">
      <alignment vertical="center"/>
    </xf>
    <xf numFmtId="0" fontId="1" fillId="0" borderId="0" xfId="3"/>
    <xf numFmtId="0" fontId="20" fillId="0" borderId="0" xfId="3" applyFont="1" applyBorder="1"/>
    <xf numFmtId="0" fontId="45" fillId="0" borderId="0" xfId="3" applyFont="1" applyAlignment="1">
      <alignment vertical="center" wrapText="1"/>
    </xf>
    <xf numFmtId="0" fontId="45" fillId="0" borderId="0" xfId="3" applyFont="1" applyFill="1" applyAlignment="1">
      <alignment vertical="center" wrapText="1"/>
    </xf>
    <xf numFmtId="0" fontId="63" fillId="3" borderId="1" xfId="3" applyFont="1" applyFill="1" applyBorder="1" applyAlignment="1">
      <alignment vertical="center" wrapText="1"/>
    </xf>
    <xf numFmtId="164" fontId="9" fillId="0" borderId="1" xfId="3" applyNumberFormat="1" applyFont="1" applyFill="1" applyBorder="1" applyAlignment="1">
      <alignment vertical="center"/>
    </xf>
    <xf numFmtId="0" fontId="9" fillId="0" borderId="0" xfId="3" applyFont="1" applyAlignment="1">
      <alignment vertical="center"/>
    </xf>
    <xf numFmtId="0" fontId="24" fillId="0" borderId="0" xfId="3" applyFont="1" applyAlignment="1">
      <alignment vertical="center"/>
    </xf>
    <xf numFmtId="0" fontId="64" fillId="3" borderId="1" xfId="3" applyFont="1" applyFill="1" applyBorder="1" applyAlignment="1">
      <alignment vertical="center" wrapText="1"/>
    </xf>
    <xf numFmtId="3" fontId="23" fillId="7" borderId="1" xfId="3" applyNumberFormat="1" applyFont="1" applyFill="1" applyBorder="1" applyAlignment="1">
      <alignment vertical="center"/>
    </xf>
    <xf numFmtId="3" fontId="20" fillId="2" borderId="1" xfId="3" applyNumberFormat="1" applyFont="1" applyFill="1" applyBorder="1" applyAlignment="1">
      <alignment vertical="center"/>
    </xf>
    <xf numFmtId="3" fontId="24" fillId="7" borderId="1" xfId="3" applyNumberFormat="1" applyFont="1" applyFill="1" applyBorder="1" applyAlignment="1">
      <alignment vertical="center"/>
    </xf>
    <xf numFmtId="3" fontId="17" fillId="2" borderId="1" xfId="3" applyNumberFormat="1" applyFont="1" applyFill="1" applyBorder="1" applyAlignment="1">
      <alignment vertical="center"/>
    </xf>
    <xf numFmtId="0" fontId="9" fillId="2" borderId="1" xfId="3" applyFont="1" applyFill="1" applyBorder="1" applyAlignment="1">
      <alignment vertical="center" wrapText="1"/>
    </xf>
    <xf numFmtId="3" fontId="9" fillId="2" borderId="1" xfId="3" applyNumberFormat="1" applyFont="1" applyFill="1" applyBorder="1" applyAlignment="1">
      <alignment vertical="center"/>
    </xf>
    <xf numFmtId="166" fontId="9" fillId="2" borderId="1" xfId="3" applyNumberFormat="1" applyFont="1" applyFill="1" applyBorder="1" applyAlignment="1">
      <alignment vertical="center"/>
    </xf>
    <xf numFmtId="0" fontId="43" fillId="4" borderId="1" xfId="3" applyFont="1" applyFill="1" applyBorder="1" applyAlignment="1">
      <alignment vertical="center" wrapText="1"/>
    </xf>
    <xf numFmtId="3" fontId="29" fillId="4" borderId="1" xfId="3" applyNumberFormat="1" applyFont="1" applyFill="1" applyBorder="1" applyAlignment="1">
      <alignment vertical="center"/>
    </xf>
    <xf numFmtId="165" fontId="29" fillId="4" borderId="1" xfId="3" applyNumberFormat="1" applyFont="1" applyFill="1" applyBorder="1" applyAlignment="1">
      <alignment vertical="center"/>
    </xf>
    <xf numFmtId="3" fontId="4" fillId="0" borderId="1" xfId="3" applyNumberFormat="1" applyFont="1" applyFill="1" applyBorder="1" applyAlignment="1">
      <alignment vertical="center"/>
    </xf>
    <xf numFmtId="165" fontId="4" fillId="0" borderId="1" xfId="3" applyNumberFormat="1" applyFont="1" applyFill="1" applyBorder="1" applyAlignment="1">
      <alignment vertical="center"/>
    </xf>
    <xf numFmtId="0" fontId="6" fillId="0" borderId="0" xfId="3" applyFont="1" applyFill="1" applyAlignment="1">
      <alignment vertical="center" wrapText="1"/>
    </xf>
    <xf numFmtId="0" fontId="8" fillId="0" borderId="3" xfId="3" applyFont="1" applyFill="1" applyBorder="1" applyAlignment="1">
      <alignment vertical="center"/>
    </xf>
    <xf numFmtId="166" fontId="8" fillId="0" borderId="3" xfId="3" applyNumberFormat="1" applyFont="1" applyFill="1" applyBorder="1" applyAlignment="1">
      <alignment vertical="center"/>
    </xf>
    <xf numFmtId="0" fontId="66" fillId="8" borderId="1" xfId="3" applyFont="1" applyFill="1" applyBorder="1" applyAlignment="1">
      <alignment vertical="center" wrapText="1"/>
    </xf>
    <xf numFmtId="0" fontId="67" fillId="2" borderId="1" xfId="3" applyFont="1" applyFill="1" applyBorder="1" applyAlignment="1">
      <alignment vertical="center" wrapText="1"/>
    </xf>
    <xf numFmtId="166" fontId="66" fillId="2" borderId="1" xfId="3" applyNumberFormat="1" applyFont="1" applyFill="1" applyBorder="1" applyAlignment="1">
      <alignment vertical="center"/>
    </xf>
    <xf numFmtId="0" fontId="65" fillId="8" borderId="0" xfId="3" applyFont="1" applyFill="1" applyAlignment="1">
      <alignment vertical="center" wrapText="1"/>
    </xf>
    <xf numFmtId="0" fontId="25" fillId="0" borderId="0" xfId="3" applyFont="1" applyFill="1" applyAlignment="1">
      <alignment vertical="center"/>
    </xf>
    <xf numFmtId="168" fontId="66" fillId="2" borderId="1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 wrapText="1"/>
    </xf>
    <xf numFmtId="0" fontId="1" fillId="0" borderId="0" xfId="3" applyFont="1" applyAlignment="1">
      <alignment horizontal="right"/>
    </xf>
    <xf numFmtId="166" fontId="29" fillId="9" borderId="1" xfId="3" applyNumberFormat="1" applyFont="1" applyFill="1" applyBorder="1" applyAlignment="1">
      <alignment vertical="center"/>
    </xf>
    <xf numFmtId="168" fontId="29" fillId="10" borderId="1" xfId="3" applyNumberFormat="1" applyFont="1" applyFill="1" applyBorder="1" applyAlignment="1">
      <alignment vertical="center"/>
    </xf>
    <xf numFmtId="0" fontId="62" fillId="7" borderId="1" xfId="3" applyFont="1" applyFill="1" applyBorder="1" applyAlignment="1">
      <alignment vertical="center" wrapText="1"/>
    </xf>
    <xf numFmtId="166" fontId="29" fillId="7" borderId="1" xfId="3" applyNumberFormat="1" applyFont="1" applyFill="1" applyBorder="1" applyAlignment="1">
      <alignment vertical="center"/>
    </xf>
    <xf numFmtId="168" fontId="29" fillId="7" borderId="1" xfId="3" applyNumberFormat="1" applyFont="1" applyFill="1" applyBorder="1" applyAlignment="1">
      <alignment vertical="center"/>
    </xf>
    <xf numFmtId="0" fontId="22" fillId="3" borderId="1" xfId="3" applyFont="1" applyFill="1" applyBorder="1" applyAlignment="1">
      <alignment vertical="center"/>
    </xf>
    <xf numFmtId="3" fontId="22" fillId="3" borderId="1" xfId="3" applyNumberFormat="1" applyFont="1" applyFill="1" applyBorder="1" applyAlignment="1">
      <alignment vertical="center"/>
    </xf>
    <xf numFmtId="0" fontId="23" fillId="0" borderId="1" xfId="3" applyFont="1" applyFill="1" applyBorder="1" applyAlignment="1">
      <alignment vertical="center" wrapText="1"/>
    </xf>
    <xf numFmtId="3" fontId="23" fillId="0" borderId="1" xfId="3" applyNumberFormat="1" applyFont="1" applyFill="1" applyBorder="1" applyAlignment="1">
      <alignment vertical="center"/>
    </xf>
    <xf numFmtId="0" fontId="71" fillId="0" borderId="0" xfId="3" applyFont="1" applyAlignment="1">
      <alignment vertical="center"/>
    </xf>
    <xf numFmtId="0" fontId="31" fillId="2" borderId="1" xfId="3" applyFont="1" applyFill="1" applyBorder="1" applyAlignment="1">
      <alignment vertical="center" wrapText="1"/>
    </xf>
    <xf numFmtId="0" fontId="23" fillId="2" borderId="1" xfId="3" applyFont="1" applyFill="1" applyBorder="1" applyAlignment="1">
      <alignment vertical="center"/>
    </xf>
    <xf numFmtId="3" fontId="20" fillId="7" borderId="1" xfId="3" applyNumberFormat="1" applyFont="1" applyFill="1" applyBorder="1" applyAlignment="1">
      <alignment vertical="center"/>
    </xf>
    <xf numFmtId="0" fontId="24" fillId="0" borderId="1" xfId="3" applyFont="1" applyFill="1" applyBorder="1" applyAlignment="1">
      <alignment vertical="center" wrapText="1"/>
    </xf>
    <xf numFmtId="3" fontId="24" fillId="0" borderId="1" xfId="3" applyNumberFormat="1" applyFont="1" applyFill="1" applyBorder="1" applyAlignment="1">
      <alignment vertical="center"/>
    </xf>
    <xf numFmtId="3" fontId="17" fillId="0" borderId="1" xfId="3" applyNumberFormat="1" applyFont="1" applyFill="1" applyBorder="1" applyAlignment="1">
      <alignment vertical="center"/>
    </xf>
    <xf numFmtId="0" fontId="72" fillId="7" borderId="1" xfId="3" applyFont="1" applyFill="1" applyBorder="1" applyAlignment="1">
      <alignment vertical="center" wrapText="1"/>
    </xf>
    <xf numFmtId="0" fontId="74" fillId="7" borderId="1" xfId="3" applyFont="1" applyFill="1" applyBorder="1" applyAlignment="1">
      <alignment vertical="center"/>
    </xf>
    <xf numFmtId="3" fontId="17" fillId="7" borderId="1" xfId="3" applyNumberFormat="1" applyFont="1" applyFill="1" applyBorder="1" applyAlignment="1">
      <alignment vertical="center"/>
    </xf>
    <xf numFmtId="3" fontId="38" fillId="4" borderId="1" xfId="3" applyNumberFormat="1" applyFont="1" applyFill="1" applyBorder="1" applyAlignment="1">
      <alignment horizontal="right" vertical="center"/>
    </xf>
    <xf numFmtId="0" fontId="21" fillId="0" borderId="1" xfId="3" applyFont="1" applyFill="1" applyBorder="1" applyAlignment="1">
      <alignment vertical="center" wrapText="1"/>
    </xf>
    <xf numFmtId="0" fontId="68" fillId="0" borderId="0" xfId="3" applyFont="1"/>
    <xf numFmtId="166" fontId="8" fillId="0" borderId="1" xfId="3" applyNumberFormat="1" applyFont="1" applyFill="1" applyBorder="1" applyAlignment="1">
      <alignment vertical="center"/>
    </xf>
    <xf numFmtId="0" fontId="31" fillId="4" borderId="1" xfId="3" applyFont="1" applyFill="1" applyBorder="1" applyAlignment="1">
      <alignment vertical="center"/>
    </xf>
    <xf numFmtId="166" fontId="41" fillId="0" borderId="3" xfId="3" applyNumberFormat="1" applyFont="1" applyFill="1" applyBorder="1" applyAlignment="1">
      <alignment vertical="center"/>
    </xf>
    <xf numFmtId="164" fontId="35" fillId="16" borderId="1" xfId="1" applyNumberFormat="1" applyFont="1" applyFill="1" applyBorder="1" applyAlignment="1">
      <alignment horizontal="right" vertical="center" wrapText="1"/>
    </xf>
    <xf numFmtId="164" fontId="35" fillId="16" borderId="1" xfId="3" applyNumberFormat="1" applyFont="1" applyFill="1" applyBorder="1" applyAlignment="1">
      <alignment vertical="center"/>
    </xf>
    <xf numFmtId="164" fontId="35" fillId="0" borderId="1" xfId="3" applyNumberFormat="1" applyFont="1" applyFill="1" applyBorder="1" applyAlignment="1">
      <alignment vertical="center"/>
    </xf>
    <xf numFmtId="165" fontId="35" fillId="0" borderId="1" xfId="1" applyNumberFormat="1" applyFont="1" applyFill="1" applyBorder="1" applyAlignment="1">
      <alignment horizontal="right" vertical="center" wrapText="1"/>
    </xf>
    <xf numFmtId="3" fontId="35" fillId="18" borderId="1" xfId="3" applyNumberFormat="1" applyFont="1" applyFill="1" applyBorder="1" applyAlignment="1">
      <alignment vertical="center"/>
    </xf>
    <xf numFmtId="3" fontId="52" fillId="18" borderId="1" xfId="3" applyNumberFormat="1" applyFont="1" applyFill="1" applyBorder="1" applyAlignment="1">
      <alignment vertical="center"/>
    </xf>
    <xf numFmtId="164" fontId="35" fillId="18" borderId="1" xfId="1" applyNumberFormat="1" applyFont="1" applyFill="1" applyBorder="1" applyAlignment="1">
      <alignment horizontal="right" vertical="center" wrapText="1"/>
    </xf>
    <xf numFmtId="3" fontId="35" fillId="8" borderId="1" xfId="1" applyNumberFormat="1" applyFont="1" applyFill="1" applyBorder="1" applyAlignment="1">
      <alignment horizontal="right" vertical="center" wrapText="1"/>
    </xf>
    <xf numFmtId="0" fontId="52" fillId="0" borderId="1" xfId="3" applyFont="1" applyFill="1" applyBorder="1" applyAlignment="1">
      <alignment vertical="center"/>
    </xf>
    <xf numFmtId="3" fontId="58" fillId="0" borderId="1" xfId="1" applyNumberFormat="1" applyFont="1" applyFill="1" applyBorder="1" applyAlignment="1">
      <alignment horizontal="right" vertical="center" wrapText="1"/>
    </xf>
    <xf numFmtId="3" fontId="52" fillId="0" borderId="1" xfId="3" applyNumberFormat="1" applyFont="1" applyBorder="1" applyAlignment="1">
      <alignment vertical="center"/>
    </xf>
    <xf numFmtId="3" fontId="35" fillId="0" borderId="1" xfId="3" applyNumberFormat="1" applyFont="1" applyBorder="1" applyAlignment="1">
      <alignment vertical="center"/>
    </xf>
    <xf numFmtId="164" fontId="58" fillId="0" borderId="1" xfId="3" applyNumberFormat="1" applyFont="1" applyBorder="1" applyAlignment="1">
      <alignment vertical="center"/>
    </xf>
    <xf numFmtId="164" fontId="58" fillId="0" borderId="1" xfId="3" applyNumberFormat="1" applyFont="1" applyFill="1" applyBorder="1" applyAlignment="1">
      <alignment vertical="center"/>
    </xf>
    <xf numFmtId="165" fontId="35" fillId="0" borderId="1" xfId="3" applyNumberFormat="1" applyFont="1" applyFill="1" applyBorder="1" applyAlignment="1">
      <alignment vertical="center"/>
    </xf>
    <xf numFmtId="0" fontId="52" fillId="0" borderId="1" xfId="3" applyFont="1" applyBorder="1" applyAlignment="1">
      <alignment vertical="center"/>
    </xf>
    <xf numFmtId="3" fontId="12" fillId="0" borderId="1" xfId="3" applyNumberFormat="1" applyFont="1" applyBorder="1" applyAlignment="1">
      <alignment vertical="center"/>
    </xf>
    <xf numFmtId="165" fontId="52" fillId="0" borderId="1" xfId="3" applyNumberFormat="1" applyFont="1" applyFill="1" applyBorder="1" applyAlignment="1">
      <alignment vertical="center"/>
    </xf>
    <xf numFmtId="164" fontId="52" fillId="0" borderId="1" xfId="1" applyNumberFormat="1" applyFont="1" applyFill="1" applyBorder="1" applyAlignment="1">
      <alignment horizontal="right" vertical="center" wrapText="1"/>
    </xf>
    <xf numFmtId="0" fontId="59" fillId="0" borderId="1" xfId="3" applyFont="1" applyFill="1" applyBorder="1" applyAlignment="1">
      <alignment vertical="center"/>
    </xf>
    <xf numFmtId="165" fontId="28" fillId="0" borderId="1" xfId="3" applyNumberFormat="1" applyFont="1" applyFill="1" applyBorder="1" applyAlignment="1">
      <alignment vertical="center"/>
    </xf>
    <xf numFmtId="0" fontId="52" fillId="0" borderId="1" xfId="3" applyFont="1" applyFill="1" applyBorder="1" applyAlignment="1">
      <alignment vertical="center" wrapText="1"/>
    </xf>
    <xf numFmtId="3" fontId="58" fillId="8" borderId="1" xfId="1" applyNumberFormat="1" applyFont="1" applyFill="1" applyBorder="1" applyAlignment="1">
      <alignment horizontal="right" vertical="center" wrapText="1"/>
    </xf>
    <xf numFmtId="0" fontId="3" fillId="0" borderId="2" xfId="3" applyFont="1" applyBorder="1" applyAlignment="1">
      <alignment horizontal="left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68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0" fontId="61" fillId="0" borderId="0" xfId="0" applyFont="1" applyAlignment="1">
      <alignment vertical="center"/>
    </xf>
    <xf numFmtId="3" fontId="52" fillId="18" borderId="1" xfId="0" applyNumberFormat="1" applyFont="1" applyFill="1" applyBorder="1" applyAlignment="1">
      <alignment vertical="center"/>
    </xf>
    <xf numFmtId="0" fontId="29" fillId="4" borderId="1" xfId="0" applyFont="1" applyFill="1" applyBorder="1" applyAlignment="1">
      <alignment vertical="center" wrapText="1"/>
    </xf>
    <xf numFmtId="3" fontId="3" fillId="8" borderId="1" xfId="0" applyNumberFormat="1" applyFont="1" applyFill="1" applyBorder="1" applyAlignment="1">
      <alignment vertical="center"/>
    </xf>
    <xf numFmtId="3" fontId="29" fillId="4" borderId="1" xfId="0" applyNumberFormat="1" applyFont="1" applyFill="1" applyBorder="1" applyAlignment="1">
      <alignment vertical="center"/>
    </xf>
    <xf numFmtId="3" fontId="29" fillId="8" borderId="1" xfId="0" applyNumberFormat="1" applyFont="1" applyFill="1" applyBorder="1" applyAlignment="1">
      <alignment vertical="center"/>
    </xf>
    <xf numFmtId="3" fontId="29" fillId="4" borderId="1" xfId="1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/>
    </xf>
    <xf numFmtId="3" fontId="3" fillId="14" borderId="1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11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3" fontId="13" fillId="2" borderId="1" xfId="0" applyNumberFormat="1" applyFont="1" applyFill="1" applyBorder="1" applyAlignment="1">
      <alignment vertical="center"/>
    </xf>
    <xf numFmtId="0" fontId="28" fillId="2" borderId="1" xfId="1" applyNumberFormat="1" applyFont="1" applyFill="1" applyBorder="1" applyAlignment="1">
      <alignment horizontal="right" vertical="center" wrapText="1"/>
    </xf>
    <xf numFmtId="3" fontId="28" fillId="14" borderId="1" xfId="0" applyNumberFormat="1" applyFont="1" applyFill="1" applyBorder="1" applyAlignment="1">
      <alignment vertical="center"/>
    </xf>
    <xf numFmtId="0" fontId="13" fillId="11" borderId="1" xfId="0" applyFont="1" applyFill="1" applyBorder="1" applyAlignment="1">
      <alignment vertical="center" wrapText="1"/>
    </xf>
    <xf numFmtId="3" fontId="44" fillId="2" borderId="1" xfId="0" applyNumberFormat="1" applyFont="1" applyFill="1" applyBorder="1" applyAlignment="1">
      <alignment vertical="center"/>
    </xf>
    <xf numFmtId="3" fontId="28" fillId="7" borderId="1" xfId="0" applyNumberFormat="1" applyFont="1" applyFill="1" applyBorder="1" applyAlignment="1">
      <alignment vertical="center"/>
    </xf>
    <xf numFmtId="0" fontId="28" fillId="7" borderId="1" xfId="1" applyNumberFormat="1" applyFont="1" applyFill="1" applyBorder="1" applyAlignment="1">
      <alignment horizontal="right" vertical="center" wrapText="1"/>
    </xf>
    <xf numFmtId="0" fontId="77" fillId="7" borderId="1" xfId="0" applyFont="1" applyFill="1" applyBorder="1" applyAlignment="1">
      <alignment vertical="center" wrapText="1"/>
    </xf>
    <xf numFmtId="0" fontId="30" fillId="4" borderId="1" xfId="0" applyFont="1" applyFill="1" applyBorder="1" applyAlignment="1">
      <alignment vertical="center" wrapText="1"/>
    </xf>
    <xf numFmtId="3" fontId="9" fillId="4" borderId="1" xfId="0" applyNumberFormat="1" applyFont="1" applyFill="1" applyBorder="1" applyAlignment="1">
      <alignment vertical="center"/>
    </xf>
    <xf numFmtId="165" fontId="29" fillId="4" borderId="1" xfId="0" applyNumberFormat="1" applyFont="1" applyFill="1" applyBorder="1" applyAlignment="1">
      <alignment vertical="center"/>
    </xf>
    <xf numFmtId="0" fontId="9" fillId="14" borderId="1" xfId="0" applyFont="1" applyFill="1" applyBorder="1" applyAlignment="1">
      <alignment vertical="center" wrapText="1"/>
    </xf>
    <xf numFmtId="3" fontId="9" fillId="14" borderId="1" xfId="0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3" fontId="78" fillId="14" borderId="1" xfId="0" quotePrefix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6" fillId="14" borderId="0" xfId="0" applyFont="1" applyFill="1" applyAlignment="1">
      <alignment vertical="center"/>
    </xf>
    <xf numFmtId="166" fontId="4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165" fontId="28" fillId="2" borderId="1" xfId="0" applyNumberFormat="1" applyFont="1" applyFill="1" applyBorder="1" applyAlignment="1">
      <alignment vertical="center"/>
    </xf>
    <xf numFmtId="166" fontId="28" fillId="2" borderId="1" xfId="0" applyNumberFormat="1" applyFont="1" applyFill="1" applyBorder="1" applyAlignment="1">
      <alignment vertical="center"/>
    </xf>
    <xf numFmtId="0" fontId="29" fillId="4" borderId="1" xfId="0" applyFont="1" applyFill="1" applyBorder="1" applyAlignment="1">
      <alignment vertical="center"/>
    </xf>
    <xf numFmtId="166" fontId="4" fillId="4" borderId="0" xfId="0" applyNumberFormat="1" applyFont="1" applyFill="1" applyBorder="1" applyAlignment="1">
      <alignment vertical="center"/>
    </xf>
    <xf numFmtId="166" fontId="3" fillId="4" borderId="1" xfId="0" applyNumberFormat="1" applyFont="1" applyFill="1" applyBorder="1" applyAlignment="1">
      <alignment vertical="center"/>
    </xf>
    <xf numFmtId="166" fontId="13" fillId="0" borderId="1" xfId="0" applyNumberFormat="1" applyFont="1" applyFill="1" applyBorder="1" applyAlignment="1">
      <alignment vertical="center"/>
    </xf>
    <xf numFmtId="166" fontId="28" fillId="0" borderId="1" xfId="0" applyNumberFormat="1" applyFont="1" applyFill="1" applyBorder="1" applyAlignment="1">
      <alignment vertical="center"/>
    </xf>
    <xf numFmtId="166" fontId="3" fillId="0" borderId="1" xfId="0" applyNumberFormat="1" applyFont="1" applyFill="1" applyBorder="1" applyAlignment="1">
      <alignment vertical="center"/>
    </xf>
    <xf numFmtId="166" fontId="28" fillId="0" borderId="1" xfId="0" applyNumberFormat="1" applyFont="1" applyFill="1" applyBorder="1" applyAlignment="1"/>
    <xf numFmtId="165" fontId="28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166" fontId="9" fillId="4" borderId="1" xfId="0" applyNumberFormat="1" applyFont="1" applyFill="1" applyBorder="1" applyAlignment="1">
      <alignment vertical="center"/>
    </xf>
    <xf numFmtId="166" fontId="29" fillId="4" borderId="1" xfId="0" applyNumberFormat="1" applyFont="1" applyFill="1" applyBorder="1" applyAlignment="1">
      <alignment vertical="center"/>
    </xf>
    <xf numFmtId="166" fontId="29" fillId="8" borderId="1" xfId="0" applyNumberFormat="1" applyFont="1" applyFill="1" applyBorder="1" applyAlignment="1">
      <alignment vertical="center"/>
    </xf>
    <xf numFmtId="0" fontId="60" fillId="2" borderId="1" xfId="0" applyFont="1" applyFill="1" applyBorder="1" applyAlignment="1">
      <alignment vertical="center" wrapText="1"/>
    </xf>
    <xf numFmtId="3" fontId="79" fillId="2" borderId="1" xfId="0" applyNumberFormat="1" applyFont="1" applyFill="1" applyBorder="1" applyAlignment="1">
      <alignment vertical="center"/>
    </xf>
    <xf numFmtId="0" fontId="80" fillId="7" borderId="1" xfId="0" applyFont="1" applyFill="1" applyBorder="1" applyAlignment="1">
      <alignment vertical="center" wrapText="1"/>
    </xf>
    <xf numFmtId="166" fontId="29" fillId="7" borderId="1" xfId="0" applyNumberFormat="1" applyFont="1" applyFill="1" applyBorder="1" applyAlignment="1">
      <alignment vertical="center"/>
    </xf>
    <xf numFmtId="3" fontId="9" fillId="7" borderId="1" xfId="0" applyNumberFormat="1" applyFont="1" applyFill="1" applyBorder="1" applyAlignment="1">
      <alignment vertical="center"/>
    </xf>
    <xf numFmtId="165" fontId="29" fillId="7" borderId="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44" fillId="14" borderId="0" xfId="0" applyFont="1" applyFill="1" applyBorder="1" applyAlignment="1">
      <alignment vertical="center"/>
    </xf>
    <xf numFmtId="0" fontId="62" fillId="4" borderId="1" xfId="0" applyFont="1" applyFill="1" applyBorder="1" applyAlignment="1">
      <alignment vertical="center" wrapText="1"/>
    </xf>
    <xf numFmtId="166" fontId="30" fillId="9" borderId="1" xfId="0" applyNumberFormat="1" applyFont="1" applyFill="1" applyBorder="1" applyAlignment="1">
      <alignment vertical="center"/>
    </xf>
    <xf numFmtId="166" fontId="30" fillId="12" borderId="1" xfId="0" applyNumberFormat="1" applyFont="1" applyFill="1" applyBorder="1" applyAlignment="1">
      <alignment vertical="center"/>
    </xf>
    <xf numFmtId="166" fontId="30" fillId="4" borderId="1" xfId="0" applyNumberFormat="1" applyFont="1" applyFill="1" applyBorder="1" applyAlignment="1">
      <alignment vertical="center"/>
    </xf>
    <xf numFmtId="165" fontId="30" fillId="12" borderId="1" xfId="0" applyNumberFormat="1" applyFont="1" applyFill="1" applyBorder="1" applyAlignment="1">
      <alignment vertical="center"/>
    </xf>
    <xf numFmtId="0" fontId="26" fillId="0" borderId="1" xfId="3" applyFont="1" applyBorder="1" applyAlignment="1">
      <alignment vertical="center" wrapText="1"/>
    </xf>
    <xf numFmtId="164" fontId="36" fillId="0" borderId="1" xfId="1" applyNumberFormat="1" applyFont="1" applyFill="1" applyBorder="1" applyAlignment="1">
      <alignment horizontal="right" vertical="center" wrapText="1"/>
    </xf>
    <xf numFmtId="0" fontId="41" fillId="0" borderId="0" xfId="4" applyFont="1" applyAlignment="1">
      <alignment wrapText="1"/>
    </xf>
    <xf numFmtId="3" fontId="36" fillId="0" borderId="1" xfId="1" applyNumberFormat="1" applyFont="1" applyFill="1" applyBorder="1" applyAlignment="1">
      <alignment horizontal="right" vertical="center" wrapText="1"/>
    </xf>
    <xf numFmtId="0" fontId="23" fillId="0" borderId="0" xfId="3" applyFont="1" applyAlignment="1">
      <alignment vertical="center"/>
    </xf>
    <xf numFmtId="164" fontId="24" fillId="0" borderId="1" xfId="3" applyNumberFormat="1" applyFont="1" applyFill="1" applyBorder="1" applyAlignment="1">
      <alignment vertical="center"/>
    </xf>
    <xf numFmtId="165" fontId="24" fillId="7" borderId="1" xfId="3" applyNumberFormat="1" applyFont="1" applyFill="1" applyBorder="1" applyAlignment="1">
      <alignment vertical="center"/>
    </xf>
    <xf numFmtId="0" fontId="15" fillId="2" borderId="1" xfId="3" applyFont="1" applyFill="1" applyBorder="1" applyAlignment="1">
      <alignment vertical="center" wrapText="1"/>
    </xf>
    <xf numFmtId="3" fontId="15" fillId="2" borderId="1" xfId="3" applyNumberFormat="1" applyFont="1" applyFill="1" applyBorder="1" applyAlignment="1">
      <alignment vertical="center"/>
    </xf>
    <xf numFmtId="3" fontId="29" fillId="8" borderId="1" xfId="3" applyNumberFormat="1" applyFont="1" applyFill="1" applyBorder="1" applyAlignment="1">
      <alignment vertical="center"/>
    </xf>
    <xf numFmtId="0" fontId="15" fillId="2" borderId="1" xfId="1" applyNumberFormat="1" applyFont="1" applyFill="1" applyBorder="1" applyAlignment="1">
      <alignment horizontal="right" vertical="center" wrapText="1"/>
    </xf>
    <xf numFmtId="0" fontId="1" fillId="0" borderId="0" xfId="3" applyFont="1" applyFill="1" applyAlignment="1">
      <alignment vertical="center"/>
    </xf>
    <xf numFmtId="3" fontId="1" fillId="18" borderId="1" xfId="3" applyNumberFormat="1" applyFont="1" applyFill="1" applyBorder="1" applyAlignment="1">
      <alignment vertical="center"/>
    </xf>
    <xf numFmtId="3" fontId="42" fillId="18" borderId="1" xfId="3" applyNumberFormat="1" applyFont="1" applyFill="1" applyBorder="1" applyAlignment="1">
      <alignment vertical="center"/>
    </xf>
    <xf numFmtId="3" fontId="37" fillId="18" borderId="1" xfId="3" applyNumberFormat="1" applyFont="1" applyFill="1" applyBorder="1" applyAlignment="1">
      <alignment vertical="center"/>
    </xf>
    <xf numFmtId="0" fontId="12" fillId="0" borderId="0" xfId="3" applyFont="1" applyFill="1" applyAlignment="1">
      <alignment vertical="center"/>
    </xf>
    <xf numFmtId="3" fontId="4" fillId="2" borderId="1" xfId="3" applyNumberFormat="1" applyFont="1" applyFill="1" applyBorder="1" applyAlignment="1">
      <alignment vertical="center"/>
    </xf>
    <xf numFmtId="166" fontId="3" fillId="2" borderId="1" xfId="3" applyNumberFormat="1" applyFont="1" applyFill="1" applyBorder="1" applyAlignment="1">
      <alignment vertical="center"/>
    </xf>
    <xf numFmtId="3" fontId="3" fillId="7" borderId="1" xfId="3" applyNumberFormat="1" applyFont="1" applyFill="1" applyBorder="1" applyAlignment="1">
      <alignment vertical="center"/>
    </xf>
    <xf numFmtId="3" fontId="10" fillId="0" borderId="1" xfId="3" applyNumberFormat="1" applyFont="1" applyBorder="1" applyAlignment="1">
      <alignment vertical="center"/>
    </xf>
    <xf numFmtId="3" fontId="81" fillId="0" borderId="1" xfId="3" applyNumberFormat="1" applyFont="1" applyBorder="1" applyAlignment="1">
      <alignment vertical="center"/>
    </xf>
    <xf numFmtId="3" fontId="81" fillId="0" borderId="1" xfId="3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3" fontId="3" fillId="18" borderId="1" xfId="3" applyNumberFormat="1" applyFont="1" applyFill="1" applyBorder="1" applyAlignment="1">
      <alignment vertical="center"/>
    </xf>
    <xf numFmtId="0" fontId="9" fillId="0" borderId="1" xfId="3" applyFont="1" applyFill="1" applyBorder="1" applyAlignment="1">
      <alignment vertical="center"/>
    </xf>
    <xf numFmtId="3" fontId="28" fillId="7" borderId="1" xfId="3" applyNumberFormat="1" applyFont="1" applyFill="1" applyBorder="1" applyAlignment="1">
      <alignment vertical="center"/>
    </xf>
    <xf numFmtId="165" fontId="28" fillId="7" borderId="1" xfId="3" applyNumberFormat="1" applyFont="1" applyFill="1" applyBorder="1" applyAlignment="1">
      <alignment vertical="center"/>
    </xf>
    <xf numFmtId="3" fontId="28" fillId="18" borderId="1" xfId="3" applyNumberFormat="1" applyFont="1" applyFill="1" applyBorder="1" applyAlignment="1">
      <alignment vertical="center"/>
    </xf>
    <xf numFmtId="3" fontId="30" fillId="18" borderId="1" xfId="3" applyNumberFormat="1" applyFont="1" applyFill="1" applyBorder="1" applyAlignment="1">
      <alignment horizontal="right" vertical="center"/>
    </xf>
    <xf numFmtId="3" fontId="1" fillId="14" borderId="1" xfId="3" applyNumberFormat="1" applyFont="1" applyFill="1" applyBorder="1" applyAlignment="1">
      <alignment vertical="center"/>
    </xf>
    <xf numFmtId="166" fontId="3" fillId="7" borderId="1" xfId="3" applyNumberFormat="1" applyFont="1" applyFill="1" applyBorder="1" applyAlignment="1">
      <alignment vertical="center"/>
    </xf>
    <xf numFmtId="3" fontId="42" fillId="7" borderId="1" xfId="3" applyNumberFormat="1" applyFont="1" applyFill="1" applyBorder="1" applyAlignment="1">
      <alignment vertical="center"/>
    </xf>
    <xf numFmtId="3" fontId="42" fillId="8" borderId="1" xfId="3" applyNumberFormat="1" applyFont="1" applyFill="1" applyBorder="1" applyAlignment="1">
      <alignment vertical="center"/>
    </xf>
    <xf numFmtId="0" fontId="30" fillId="4" borderId="1" xfId="3" applyFont="1" applyFill="1" applyBorder="1" applyAlignment="1">
      <alignment vertical="center"/>
    </xf>
    <xf numFmtId="3" fontId="30" fillId="4" borderId="1" xfId="3" applyNumberFormat="1" applyFont="1" applyFill="1" applyBorder="1" applyAlignment="1">
      <alignment horizontal="right" vertical="center"/>
    </xf>
    <xf numFmtId="165" fontId="30" fillId="4" borderId="1" xfId="3" applyNumberFormat="1" applyFont="1" applyFill="1" applyBorder="1" applyAlignment="1">
      <alignment horizontal="right" vertical="center"/>
    </xf>
    <xf numFmtId="0" fontId="4" fillId="2" borderId="1" xfId="3" applyFont="1" applyFill="1" applyBorder="1" applyAlignment="1">
      <alignment vertical="center" wrapText="1"/>
    </xf>
    <xf numFmtId="3" fontId="3" fillId="14" borderId="1" xfId="3" applyNumberFormat="1" applyFont="1" applyFill="1" applyBorder="1" applyAlignment="1">
      <alignment vertical="center"/>
    </xf>
    <xf numFmtId="0" fontId="4" fillId="0" borderId="0" xfId="3" applyFont="1" applyAlignment="1">
      <alignment vertical="center"/>
    </xf>
    <xf numFmtId="0" fontId="4" fillId="11" borderId="1" xfId="3" applyFont="1" applyFill="1" applyBorder="1" applyAlignment="1">
      <alignment vertical="center" wrapText="1"/>
    </xf>
    <xf numFmtId="0" fontId="13" fillId="2" borderId="1" xfId="3" applyFont="1" applyFill="1" applyBorder="1" applyAlignment="1">
      <alignment vertical="center" wrapText="1"/>
    </xf>
    <xf numFmtId="3" fontId="13" fillId="2" borderId="1" xfId="3" applyNumberFormat="1" applyFont="1" applyFill="1" applyBorder="1" applyAlignment="1">
      <alignment vertical="center"/>
    </xf>
    <xf numFmtId="3" fontId="28" fillId="2" borderId="1" xfId="3" applyNumberFormat="1" applyFont="1" applyFill="1" applyBorder="1" applyAlignment="1">
      <alignment vertical="center"/>
    </xf>
    <xf numFmtId="3" fontId="28" fillId="2" borderId="1" xfId="1" applyNumberFormat="1" applyFont="1" applyFill="1" applyBorder="1" applyAlignment="1">
      <alignment horizontal="right" vertical="center" wrapText="1"/>
    </xf>
    <xf numFmtId="3" fontId="28" fillId="14" borderId="1" xfId="3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horizontal="right" vertical="center" wrapText="1"/>
    </xf>
    <xf numFmtId="0" fontId="13" fillId="11" borderId="1" xfId="3" applyFont="1" applyFill="1" applyBorder="1" applyAlignment="1">
      <alignment vertical="center" wrapText="1"/>
    </xf>
    <xf numFmtId="3" fontId="28" fillId="7" borderId="1" xfId="1" applyNumberFormat="1" applyFont="1" applyFill="1" applyBorder="1" applyAlignment="1">
      <alignment horizontal="right" vertical="center" wrapText="1"/>
    </xf>
    <xf numFmtId="0" fontId="77" fillId="7" borderId="1" xfId="3" applyFont="1" applyFill="1" applyBorder="1" applyAlignment="1">
      <alignment vertical="center" wrapText="1"/>
    </xf>
    <xf numFmtId="165" fontId="28" fillId="2" borderId="1" xfId="3" applyNumberFormat="1" applyFont="1" applyFill="1" applyBorder="1" applyAlignment="1">
      <alignment vertical="center"/>
    </xf>
    <xf numFmtId="0" fontId="4" fillId="0" borderId="1" xfId="3" applyFont="1" applyFill="1" applyBorder="1" applyAlignment="1">
      <alignment vertical="center"/>
    </xf>
    <xf numFmtId="166" fontId="4" fillId="0" borderId="1" xfId="3" applyNumberFormat="1" applyFont="1" applyFill="1" applyBorder="1" applyAlignment="1">
      <alignment vertical="center"/>
    </xf>
    <xf numFmtId="165" fontId="15" fillId="0" borderId="1" xfId="3" applyNumberFormat="1" applyFont="1" applyFill="1" applyBorder="1" applyAlignment="1">
      <alignment vertical="center"/>
    </xf>
    <xf numFmtId="165" fontId="30" fillId="4" borderId="1" xfId="1" applyNumberFormat="1" applyFont="1" applyFill="1" applyBorder="1" applyAlignment="1">
      <alignment horizontal="right" vertical="center" wrapText="1"/>
    </xf>
    <xf numFmtId="0" fontId="4" fillId="0" borderId="3" xfId="3" applyFont="1" applyFill="1" applyBorder="1" applyAlignment="1">
      <alignment vertical="center"/>
    </xf>
    <xf numFmtId="166" fontId="4" fillId="0" borderId="3" xfId="3" applyNumberFormat="1" applyFont="1" applyFill="1" applyBorder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75" fillId="0" borderId="3" xfId="3" applyFont="1" applyBorder="1" applyAlignment="1">
      <alignment horizontal="center" vertical="center"/>
    </xf>
    <xf numFmtId="3" fontId="36" fillId="0" borderId="1" xfId="3" applyNumberFormat="1" applyFont="1" applyBorder="1" applyAlignment="1">
      <alignment vertical="center"/>
    </xf>
    <xf numFmtId="0" fontId="80" fillId="7" borderId="1" xfId="3" applyFont="1" applyFill="1" applyBorder="1" applyAlignment="1">
      <alignment vertical="center" wrapText="1"/>
    </xf>
    <xf numFmtId="0" fontId="1" fillId="0" borderId="1" xfId="3" applyFont="1" applyBorder="1"/>
    <xf numFmtId="0" fontId="42" fillId="7" borderId="1" xfId="3" applyFont="1" applyFill="1" applyBorder="1" applyAlignment="1">
      <alignment vertical="top"/>
    </xf>
    <xf numFmtId="0" fontId="42" fillId="7" borderId="1" xfId="3" applyFont="1" applyFill="1" applyBorder="1"/>
    <xf numFmtId="166" fontId="3" fillId="7" borderId="1" xfId="3" applyNumberFormat="1" applyFont="1" applyFill="1" applyBorder="1"/>
    <xf numFmtId="0" fontId="80" fillId="14" borderId="1" xfId="3" applyFont="1" applyFill="1" applyBorder="1" applyAlignment="1">
      <alignment vertical="center" wrapText="1"/>
    </xf>
    <xf numFmtId="0" fontId="1" fillId="14" borderId="1" xfId="3" applyFont="1" applyFill="1" applyBorder="1"/>
    <xf numFmtId="0" fontId="42" fillId="14" borderId="1" xfId="3" applyFont="1" applyFill="1" applyBorder="1" applyAlignment="1">
      <alignment vertical="top"/>
    </xf>
    <xf numFmtId="0" fontId="42" fillId="14" borderId="1" xfId="3" applyFont="1" applyFill="1" applyBorder="1"/>
    <xf numFmtId="166" fontId="3" fillId="14" borderId="1" xfId="3" applyNumberFormat="1" applyFont="1" applyFill="1" applyBorder="1"/>
    <xf numFmtId="166" fontId="3" fillId="14" borderId="1" xfId="3" applyNumberFormat="1" applyFont="1" applyFill="1" applyBorder="1" applyAlignment="1">
      <alignment vertical="center"/>
    </xf>
    <xf numFmtId="0" fontId="83" fillId="0" borderId="1" xfId="0" applyFont="1" applyFill="1" applyBorder="1" applyAlignment="1">
      <alignment vertical="center"/>
    </xf>
    <xf numFmtId="3" fontId="84" fillId="0" borderId="1" xfId="0" applyNumberFormat="1" applyFont="1" applyFill="1" applyBorder="1" applyAlignment="1">
      <alignment vertical="center"/>
    </xf>
    <xf numFmtId="164" fontId="84" fillId="0" borderId="1" xfId="0" applyNumberFormat="1" applyFont="1" applyFill="1" applyBorder="1" applyAlignment="1">
      <alignment vertical="center"/>
    </xf>
    <xf numFmtId="164" fontId="84" fillId="0" borderId="4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1" fillId="10" borderId="1" xfId="3" applyFont="1" applyFill="1" applyBorder="1"/>
    <xf numFmtId="166" fontId="30" fillId="9" borderId="1" xfId="3" applyNumberFormat="1" applyFont="1" applyFill="1" applyBorder="1" applyAlignment="1">
      <alignment vertical="center"/>
    </xf>
    <xf numFmtId="0" fontId="82" fillId="10" borderId="1" xfId="3" applyFont="1" applyFill="1" applyBorder="1"/>
    <xf numFmtId="0" fontId="12" fillId="14" borderId="0" xfId="3" applyFont="1" applyFill="1" applyAlignment="1">
      <alignment vertical="center" wrapText="1"/>
    </xf>
    <xf numFmtId="0" fontId="4" fillId="0" borderId="2" xfId="3" applyFont="1" applyBorder="1" applyAlignment="1">
      <alignment horizontal="center" vertical="center" wrapText="1"/>
    </xf>
    <xf numFmtId="0" fontId="2" fillId="0" borderId="0" xfId="4" applyFont="1" applyAlignment="1">
      <alignment wrapText="1"/>
    </xf>
    <xf numFmtId="0" fontId="52" fillId="18" borderId="1" xfId="3" applyFont="1" applyFill="1" applyBorder="1" applyAlignment="1">
      <alignment vertical="center" wrapText="1"/>
    </xf>
    <xf numFmtId="164" fontId="15" fillId="0" borderId="1" xfId="3" applyNumberFormat="1" applyFont="1" applyFill="1" applyBorder="1" applyAlignment="1">
      <alignment vertical="center"/>
    </xf>
    <xf numFmtId="165" fontId="15" fillId="7" borderId="1" xfId="3" applyNumberFormat="1" applyFont="1" applyFill="1" applyBorder="1" applyAlignment="1">
      <alignment vertical="center"/>
    </xf>
    <xf numFmtId="3" fontId="29" fillId="4" borderId="1" xfId="3" applyNumberFormat="1" applyFont="1" applyFill="1" applyBorder="1" applyAlignment="1">
      <alignment horizontal="right" vertical="center"/>
    </xf>
    <xf numFmtId="165" fontId="29" fillId="4" borderId="1" xfId="3" applyNumberFormat="1" applyFont="1" applyFill="1" applyBorder="1" applyAlignment="1">
      <alignment horizontal="right" vertical="center"/>
    </xf>
    <xf numFmtId="3" fontId="29" fillId="12" borderId="1" xfId="3" applyNumberFormat="1" applyFont="1" applyFill="1" applyBorder="1" applyAlignment="1">
      <alignment vertical="center"/>
    </xf>
    <xf numFmtId="3" fontId="83" fillId="2" borderId="1" xfId="3" applyNumberFormat="1" applyFont="1" applyFill="1" applyBorder="1" applyAlignment="1">
      <alignment vertical="center"/>
    </xf>
    <xf numFmtId="3" fontId="9" fillId="14" borderId="1" xfId="3" applyNumberFormat="1" applyFont="1" applyFill="1" applyBorder="1" applyAlignment="1">
      <alignment vertical="center"/>
    </xf>
    <xf numFmtId="0" fontId="4" fillId="0" borderId="0" xfId="3" applyFont="1" applyAlignment="1">
      <alignment vertical="center" wrapText="1"/>
    </xf>
    <xf numFmtId="3" fontId="86" fillId="2" borderId="1" xfId="3" applyNumberFormat="1" applyFont="1" applyFill="1" applyBorder="1" applyAlignment="1">
      <alignment vertical="center"/>
    </xf>
    <xf numFmtId="3" fontId="15" fillId="2" borderId="1" xfId="1" applyNumberFormat="1" applyFont="1" applyFill="1" applyBorder="1" applyAlignment="1">
      <alignment horizontal="right" vertical="center" wrapText="1"/>
    </xf>
    <xf numFmtId="0" fontId="85" fillId="2" borderId="1" xfId="3" applyFont="1" applyFill="1" applyBorder="1" applyAlignment="1">
      <alignment vertical="center" wrapText="1"/>
    </xf>
    <xf numFmtId="3" fontId="15" fillId="8" borderId="1" xfId="3" applyNumberFormat="1" applyFont="1" applyFill="1" applyBorder="1" applyAlignment="1">
      <alignment vertical="center"/>
    </xf>
    <xf numFmtId="3" fontId="29" fillId="8" borderId="1" xfId="3" applyNumberFormat="1" applyFont="1" applyFill="1" applyBorder="1" applyAlignment="1">
      <alignment horizontal="right" vertical="center"/>
    </xf>
    <xf numFmtId="3" fontId="86" fillId="8" borderId="1" xfId="3" applyNumberFormat="1" applyFont="1" applyFill="1" applyBorder="1" applyAlignment="1">
      <alignment vertical="center"/>
    </xf>
    <xf numFmtId="3" fontId="69" fillId="14" borderId="1" xfId="3" applyNumberFormat="1" applyFont="1" applyFill="1" applyBorder="1" applyAlignment="1">
      <alignment vertical="center"/>
    </xf>
    <xf numFmtId="3" fontId="69" fillId="14" borderId="1" xfId="1" applyNumberFormat="1" applyFont="1" applyFill="1" applyBorder="1" applyAlignment="1">
      <alignment horizontal="right" vertical="center" wrapText="1"/>
    </xf>
    <xf numFmtId="3" fontId="83" fillId="8" borderId="1" xfId="3" applyNumberFormat="1" applyFont="1" applyFill="1" applyBorder="1" applyAlignment="1">
      <alignment vertical="center"/>
    </xf>
    <xf numFmtId="0" fontId="54" fillId="0" borderId="0" xfId="3" applyFont="1" applyAlignment="1">
      <alignment wrapText="1"/>
    </xf>
    <xf numFmtId="0" fontId="12" fillId="0" borderId="0" xfId="3" applyFont="1" applyFill="1" applyAlignment="1">
      <alignment vertical="center" wrapText="1"/>
    </xf>
    <xf numFmtId="0" fontId="5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3" fontId="35" fillId="0" borderId="1" xfId="0" applyNumberFormat="1" applyFont="1" applyBorder="1" applyAlignment="1">
      <alignment vertical="center"/>
    </xf>
    <xf numFmtId="0" fontId="35" fillId="0" borderId="4" xfId="1" applyNumberFormat="1" applyFont="1" applyFill="1" applyBorder="1" applyAlignment="1">
      <alignment horizontal="right" vertical="center" wrapText="1"/>
    </xf>
    <xf numFmtId="3" fontId="42" fillId="0" borderId="4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3" fontId="42" fillId="0" borderId="4" xfId="0" applyNumberFormat="1" applyFont="1" applyBorder="1" applyAlignment="1">
      <alignment vertical="center"/>
    </xf>
    <xf numFmtId="3" fontId="8" fillId="8" borderId="1" xfId="0" applyNumberFormat="1" applyFont="1" applyFill="1" applyBorder="1" applyAlignment="1">
      <alignment vertical="center"/>
    </xf>
    <xf numFmtId="165" fontId="8" fillId="8" borderId="1" xfId="0" applyNumberFormat="1" applyFont="1" applyFill="1" applyBorder="1" applyAlignment="1">
      <alignment vertical="center"/>
    </xf>
    <xf numFmtId="0" fontId="21" fillId="0" borderId="0" xfId="0" applyFont="1" applyFill="1"/>
    <xf numFmtId="3" fontId="87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vertical="center"/>
    </xf>
    <xf numFmtId="3" fontId="84" fillId="7" borderId="1" xfId="3" applyNumberFormat="1" applyFont="1" applyFill="1" applyBorder="1" applyAlignment="1">
      <alignment vertical="center"/>
    </xf>
    <xf numFmtId="3" fontId="84" fillId="14" borderId="1" xfId="3" applyNumberFormat="1" applyFont="1" applyFill="1" applyBorder="1" applyAlignment="1">
      <alignment vertical="center"/>
    </xf>
    <xf numFmtId="3" fontId="84" fillId="2" borderId="1" xfId="3" applyNumberFormat="1" applyFont="1" applyFill="1" applyBorder="1" applyAlignment="1">
      <alignment vertical="center"/>
    </xf>
    <xf numFmtId="0" fontId="62" fillId="12" borderId="1" xfId="3" applyFont="1" applyFill="1" applyBorder="1" applyAlignment="1">
      <alignment vertical="center" wrapText="1"/>
    </xf>
    <xf numFmtId="166" fontId="29" fillId="12" borderId="1" xfId="3" applyNumberFormat="1" applyFont="1" applyFill="1" applyBorder="1" applyAlignment="1">
      <alignment vertical="center"/>
    </xf>
    <xf numFmtId="3" fontId="3" fillId="9" borderId="1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76" fillId="0" borderId="0" xfId="3" applyFont="1" applyAlignment="1">
      <alignment vertical="center" wrapText="1"/>
    </xf>
    <xf numFmtId="0" fontId="46" fillId="14" borderId="12" xfId="3" applyFont="1" applyFill="1" applyBorder="1" applyAlignment="1">
      <alignment wrapText="1"/>
    </xf>
    <xf numFmtId="0" fontId="46" fillId="14" borderId="12" xfId="3" applyFont="1" applyFill="1" applyBorder="1" applyAlignment="1">
      <alignment vertical="center" wrapText="1"/>
    </xf>
    <xf numFmtId="168" fontId="30" fillId="10" borderId="1" xfId="3" applyNumberFormat="1" applyFont="1" applyFill="1" applyBorder="1" applyAlignment="1">
      <alignment vertical="center" wrapText="1"/>
    </xf>
    <xf numFmtId="0" fontId="44" fillId="14" borderId="0" xfId="0" applyFont="1" applyFill="1" applyBorder="1" applyAlignment="1">
      <alignment vertical="center" wrapText="1"/>
    </xf>
    <xf numFmtId="0" fontId="4" fillId="14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44" fillId="0" borderId="12" xfId="3" applyFont="1" applyBorder="1" applyAlignment="1">
      <alignment vertical="center" wrapText="1"/>
    </xf>
    <xf numFmtId="0" fontId="44" fillId="0" borderId="0" xfId="3" applyFont="1" applyAlignment="1">
      <alignment vertical="center" wrapText="1"/>
    </xf>
    <xf numFmtId="3" fontId="28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0" fontId="1" fillId="7" borderId="1" xfId="3" applyFont="1" applyFill="1" applyBorder="1"/>
    <xf numFmtId="0" fontId="46" fillId="0" borderId="0" xfId="3" applyFont="1" applyFill="1"/>
    <xf numFmtId="0" fontId="4" fillId="0" borderId="0" xfId="3" applyFont="1" applyFill="1" applyAlignment="1">
      <alignment vertical="center"/>
    </xf>
    <xf numFmtId="0" fontId="1" fillId="0" borderId="14" xfId="0" applyFont="1" applyBorder="1" applyAlignment="1">
      <alignment horizontal="center" wrapText="1"/>
    </xf>
    <xf numFmtId="0" fontId="55" fillId="18" borderId="0" xfId="0" applyFont="1" applyFill="1" applyAlignment="1">
      <alignment vertical="center" wrapText="1"/>
    </xf>
    <xf numFmtId="0" fontId="2" fillId="14" borderId="0" xfId="3" applyFont="1" applyFill="1" applyAlignment="1">
      <alignment vertical="center" wrapText="1"/>
    </xf>
    <xf numFmtId="0" fontId="30" fillId="4" borderId="1" xfId="3" applyFont="1" applyFill="1" applyBorder="1" applyAlignment="1">
      <alignment vertical="center" wrapText="1"/>
    </xf>
    <xf numFmtId="0" fontId="82" fillId="2" borderId="1" xfId="3" applyFont="1" applyFill="1" applyBorder="1" applyAlignment="1">
      <alignment vertical="center" wrapText="1"/>
    </xf>
    <xf numFmtId="3" fontId="30" fillId="4" borderId="1" xfId="3" applyNumberFormat="1" applyFont="1" applyFill="1" applyBorder="1" applyAlignment="1">
      <alignment vertical="center"/>
    </xf>
    <xf numFmtId="165" fontId="30" fillId="4" borderId="1" xfId="3" applyNumberFormat="1" applyFont="1" applyFill="1" applyBorder="1" applyAlignment="1">
      <alignment vertical="center"/>
    </xf>
    <xf numFmtId="3" fontId="30" fillId="15" borderId="1" xfId="3" applyNumberFormat="1" applyFont="1" applyFill="1" applyBorder="1" applyAlignment="1">
      <alignment vertical="center"/>
    </xf>
    <xf numFmtId="165" fontId="30" fillId="15" borderId="1" xfId="3" applyNumberFormat="1" applyFont="1" applyFill="1" applyBorder="1" applyAlignment="1">
      <alignment vertical="center"/>
    </xf>
    <xf numFmtId="0" fontId="89" fillId="0" borderId="0" xfId="3" applyFont="1" applyAlignment="1">
      <alignment vertical="center"/>
    </xf>
    <xf numFmtId="166" fontId="3" fillId="8" borderId="1" xfId="3" applyNumberFormat="1" applyFont="1" applyFill="1" applyBorder="1" applyAlignment="1">
      <alignment vertical="center"/>
    </xf>
    <xf numFmtId="165" fontId="30" fillId="10" borderId="1" xfId="3" applyNumberFormat="1" applyFont="1" applyFill="1" applyBorder="1" applyAlignment="1">
      <alignment vertical="center" wrapText="1"/>
    </xf>
    <xf numFmtId="0" fontId="43" fillId="0" borderId="0" xfId="3" applyFont="1" applyAlignment="1">
      <alignment vertical="center" wrapText="1"/>
    </xf>
    <xf numFmtId="0" fontId="90" fillId="0" borderId="0" xfId="3" applyFont="1" applyAlignment="1">
      <alignment vertical="center"/>
    </xf>
    <xf numFmtId="0" fontId="9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3" applyFont="1" applyAlignment="1">
      <alignment vertical="center" wrapText="1"/>
    </xf>
    <xf numFmtId="0" fontId="1" fillId="0" borderId="0" xfId="3" applyFont="1" applyFill="1" applyAlignment="1">
      <alignment vertical="center" wrapText="1"/>
    </xf>
    <xf numFmtId="0" fontId="54" fillId="8" borderId="0" xfId="3" applyFont="1" applyFill="1" applyAlignment="1">
      <alignment wrapText="1"/>
    </xf>
    <xf numFmtId="3" fontId="46" fillId="0" borderId="0" xfId="0" applyNumberFormat="1" applyFont="1" applyFill="1" applyAlignment="1">
      <alignment vertical="center" wrapText="1"/>
    </xf>
    <xf numFmtId="0" fontId="1" fillId="0" borderId="0" xfId="3" applyFont="1" applyAlignment="1">
      <alignment wrapText="1"/>
    </xf>
    <xf numFmtId="3" fontId="9" fillId="6" borderId="1" xfId="0" applyNumberFormat="1" applyFont="1" applyFill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3" fontId="36" fillId="0" borderId="1" xfId="0" applyNumberFormat="1" applyFont="1" applyFill="1" applyBorder="1" applyAlignment="1">
      <alignment vertical="center"/>
    </xf>
    <xf numFmtId="0" fontId="92" fillId="0" borderId="0" xfId="2" applyFont="1" applyFill="1" applyAlignment="1">
      <alignment wrapText="1"/>
    </xf>
    <xf numFmtId="3" fontId="93" fillId="0" borderId="1" xfId="0" applyNumberFormat="1" applyFont="1" applyFill="1" applyBorder="1" applyAlignment="1">
      <alignment vertical="center"/>
    </xf>
    <xf numFmtId="0" fontId="46" fillId="0" borderId="0" xfId="0" applyFont="1" applyFill="1" applyAlignment="1">
      <alignment vertical="center" wrapText="1"/>
    </xf>
    <xf numFmtId="3" fontId="70" fillId="0" borderId="1" xfId="1" applyNumberFormat="1" applyFont="1" applyFill="1" applyBorder="1" applyAlignment="1">
      <alignment horizontal="right" vertical="center" wrapText="1"/>
    </xf>
    <xf numFmtId="165" fontId="70" fillId="0" borderId="1" xfId="1" applyNumberFormat="1" applyFont="1" applyFill="1" applyBorder="1" applyAlignment="1">
      <alignment horizontal="right" vertical="center" wrapText="1"/>
    </xf>
    <xf numFmtId="0" fontId="94" fillId="4" borderId="1" xfId="0" applyFont="1" applyFill="1" applyBorder="1" applyAlignment="1">
      <alignment vertical="center" wrapText="1"/>
    </xf>
    <xf numFmtId="166" fontId="94" fillId="4" borderId="1" xfId="0" applyNumberFormat="1" applyFont="1" applyFill="1" applyBorder="1" applyAlignment="1">
      <alignment vertical="center"/>
    </xf>
    <xf numFmtId="168" fontId="94" fillId="4" borderId="1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166" fontId="4" fillId="7" borderId="1" xfId="0" applyNumberFormat="1" applyFont="1" applyFill="1" applyBorder="1" applyAlignment="1">
      <alignment vertical="center"/>
    </xf>
    <xf numFmtId="168" fontId="3" fillId="7" borderId="1" xfId="0" applyNumberFormat="1" applyFont="1" applyFill="1" applyBorder="1" applyAlignment="1">
      <alignment vertical="center"/>
    </xf>
    <xf numFmtId="0" fontId="62" fillId="10" borderId="1" xfId="0" applyFont="1" applyFill="1" applyBorder="1" applyAlignment="1">
      <alignment vertical="center" wrapText="1"/>
    </xf>
    <xf numFmtId="166" fontId="4" fillId="10" borderId="1" xfId="0" applyNumberFormat="1" applyFont="1" applyFill="1" applyBorder="1" applyAlignment="1">
      <alignment vertical="center"/>
    </xf>
    <xf numFmtId="168" fontId="30" fillId="10" borderId="1" xfId="0" applyNumberFormat="1" applyFont="1" applyFill="1" applyBorder="1" applyAlignment="1">
      <alignment vertical="center"/>
    </xf>
    <xf numFmtId="0" fontId="1" fillId="0" borderId="0" xfId="0" applyFont="1" applyAlignment="1">
      <alignment wrapText="1"/>
    </xf>
    <xf numFmtId="0" fontId="80" fillId="4" borderId="1" xfId="0" applyFont="1" applyFill="1" applyBorder="1" applyAlignment="1">
      <alignment vertical="center" wrapText="1"/>
    </xf>
    <xf numFmtId="0" fontId="1" fillId="0" borderId="1" xfId="3" applyFont="1" applyFill="1" applyBorder="1"/>
    <xf numFmtId="0" fontId="42" fillId="0" borderId="1" xfId="3" applyFont="1" applyFill="1" applyBorder="1"/>
    <xf numFmtId="165" fontId="3" fillId="0" borderId="1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wrapText="1"/>
    </xf>
    <xf numFmtId="165" fontId="30" fillId="10" borderId="1" xfId="3" applyNumberFormat="1" applyFont="1" applyFill="1" applyBorder="1" applyAlignment="1">
      <alignment vertical="center"/>
    </xf>
    <xf numFmtId="0" fontId="18" fillId="2" borderId="1" xfId="3" applyFont="1" applyFill="1" applyBorder="1" applyAlignment="1">
      <alignment vertical="center" wrapText="1"/>
    </xf>
    <xf numFmtId="166" fontId="4" fillId="2" borderId="1" xfId="3" applyNumberFormat="1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166" fontId="4" fillId="8" borderId="1" xfId="3" applyNumberFormat="1" applyFont="1" applyFill="1" applyBorder="1" applyAlignment="1">
      <alignment vertical="center"/>
    </xf>
    <xf numFmtId="168" fontId="4" fillId="7" borderId="1" xfId="3" applyNumberFormat="1" applyFont="1" applyFill="1" applyBorder="1" applyAlignment="1">
      <alignment vertical="center"/>
    </xf>
    <xf numFmtId="0" fontId="96" fillId="4" borderId="1" xfId="3" applyFont="1" applyFill="1" applyBorder="1" applyAlignment="1">
      <alignment vertical="center" wrapText="1"/>
    </xf>
    <xf numFmtId="166" fontId="3" fillId="4" borderId="1" xfId="3" applyNumberFormat="1" applyFont="1" applyFill="1" applyBorder="1" applyAlignment="1">
      <alignment vertical="center"/>
    </xf>
    <xf numFmtId="166" fontId="29" fillId="4" borderId="1" xfId="3" applyNumberFormat="1" applyFont="1" applyFill="1" applyBorder="1" applyAlignment="1">
      <alignment vertical="center"/>
    </xf>
    <xf numFmtId="168" fontId="29" fillId="4" borderId="1" xfId="3" applyNumberFormat="1" applyFont="1" applyFill="1" applyBorder="1" applyAlignment="1">
      <alignment vertical="center"/>
    </xf>
    <xf numFmtId="0" fontId="85" fillId="0" borderId="1" xfId="3" applyFont="1" applyFill="1" applyBorder="1" applyAlignment="1">
      <alignment vertical="center" wrapText="1"/>
    </xf>
    <xf numFmtId="0" fontId="1" fillId="0" borderId="1" xfId="3" applyFont="1" applyFill="1" applyBorder="1" applyAlignment="1">
      <alignment vertical="center"/>
    </xf>
    <xf numFmtId="0" fontId="97" fillId="2" borderId="1" xfId="3" applyFont="1" applyFill="1" applyBorder="1" applyAlignment="1">
      <alignment vertical="center" wrapText="1"/>
    </xf>
    <xf numFmtId="0" fontId="43" fillId="8" borderId="1" xfId="3" applyFont="1" applyFill="1" applyBorder="1" applyAlignment="1">
      <alignment vertical="center" wrapText="1"/>
    </xf>
    <xf numFmtId="3" fontId="29" fillId="7" borderId="1" xfId="0" applyNumberFormat="1" applyFont="1" applyFill="1" applyBorder="1" applyAlignment="1">
      <alignment vertical="center"/>
    </xf>
    <xf numFmtId="164" fontId="29" fillId="7" borderId="1" xfId="0" applyNumberFormat="1" applyFont="1" applyFill="1" applyBorder="1" applyAlignment="1">
      <alignment vertical="center"/>
    </xf>
    <xf numFmtId="164" fontId="29" fillId="7" borderId="4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73" fillId="14" borderId="13" xfId="3" applyFont="1" applyFill="1" applyBorder="1" applyAlignment="1">
      <alignment horizontal="center"/>
    </xf>
    <xf numFmtId="0" fontId="3" fillId="0" borderId="2" xfId="3" applyFont="1" applyBorder="1" applyAlignment="1">
      <alignment horizontal="left" vertical="center" wrapText="1"/>
    </xf>
    <xf numFmtId="0" fontId="4" fillId="0" borderId="2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wrapText="1"/>
    </xf>
    <xf numFmtId="0" fontId="1" fillId="14" borderId="13" xfId="3" applyFont="1" applyFill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</cellXfs>
  <cellStyles count="5">
    <cellStyle name="Euro" xfId="1"/>
    <cellStyle name="Standard" xfId="0" builtinId="0"/>
    <cellStyle name="Standard 2" xfId="2"/>
    <cellStyle name="Standard 2 2" xfId="4"/>
    <cellStyle name="Standard 3" xfId="3"/>
  </cellStyles>
  <dxfs count="0"/>
  <tableStyles count="0" defaultTableStyle="TableStyleMedium9" defaultPivotStyle="PivotStyleLight16"/>
  <colors>
    <mruColors>
      <color rgb="FF3333CC"/>
      <color rgb="FF0066FF"/>
      <color rgb="FF96969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\20-2\Mattheis\51%20-%20Jugendamt\HH%2051\51%20HH%202016-2017\Berechnung-Ansatz-Kita-Ausbaupauschale%202016-2017-6.Sachstandsberich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rechnung Pauschalen 2016-17"/>
      <sheetName val="A) Übersicht_HH10_11_folgend"/>
      <sheetName val="B) Übersicht_HH12_13_folgend"/>
      <sheetName val="C) Übersicht_HH14_15_folgend"/>
      <sheetName val="D) Übersicht_neue_Maßnahmen"/>
    </sheetNames>
    <sheetDataSet>
      <sheetData sheetId="0" refreshError="1"/>
      <sheetData sheetId="1" refreshError="1"/>
      <sheetData sheetId="2" refreshError="1"/>
      <sheetData sheetId="3">
        <row r="50">
          <cell r="W50">
            <v>7868443.2567666676</v>
          </cell>
          <cell r="X50">
            <v>10546507.920433333</v>
          </cell>
          <cell r="Y50">
            <v>13463857.487600001</v>
          </cell>
          <cell r="Z50">
            <v>14228076.1076</v>
          </cell>
        </row>
      </sheetData>
      <sheetData sheetId="4">
        <row r="21">
          <cell r="O21">
            <v>2220356</v>
          </cell>
          <cell r="P21">
            <v>2228935.2000000002</v>
          </cell>
          <cell r="Q21">
            <v>2240946.08</v>
          </cell>
          <cell r="R21">
            <v>2240946.08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8"/>
  <sheetViews>
    <sheetView tabSelected="1" zoomScale="70" zoomScaleNormal="70" workbookViewId="0">
      <pane ySplit="4" topLeftCell="A5" activePane="bottomLeft" state="frozen"/>
      <selection pane="bottomLeft"/>
    </sheetView>
  </sheetViews>
  <sheetFormatPr baseColWidth="10" defaultRowHeight="12.75" outlineLevelRow="2" outlineLevelCol="1"/>
  <cols>
    <col min="1" max="1" width="49.28515625" style="14" customWidth="1"/>
    <col min="2" max="2" width="16.140625" style="14" hidden="1" customWidth="1" outlineLevel="1"/>
    <col min="3" max="3" width="15.28515625" style="14" hidden="1" customWidth="1" outlineLevel="1"/>
    <col min="4" max="4" width="14.7109375" style="14" hidden="1" customWidth="1" outlineLevel="1"/>
    <col min="5" max="5" width="14.42578125" style="14" hidden="1" customWidth="1" outlineLevel="1"/>
    <col min="6" max="6" width="13.7109375" style="14" hidden="1" customWidth="1" outlineLevel="1"/>
    <col min="7" max="7" width="20.42578125" style="14" customWidth="1" collapsed="1"/>
    <col min="8" max="8" width="13.28515625" style="14" hidden="1" customWidth="1"/>
    <col min="9" max="9" width="13.28515625" style="14" hidden="1" customWidth="1" outlineLevel="1" collapsed="1"/>
    <col min="10" max="13" width="13.28515625" style="14" hidden="1" customWidth="1" outlineLevel="1"/>
    <col min="14" max="14" width="17.42578125" style="14" customWidth="1" collapsed="1"/>
    <col min="15" max="15" width="19" style="14" customWidth="1"/>
    <col min="16" max="16" width="16.28515625" style="14" customWidth="1"/>
    <col min="17" max="17" width="15.140625" style="14" customWidth="1"/>
    <col min="18" max="18" width="21.28515625" style="14" hidden="1" customWidth="1" outlineLevel="1"/>
    <col min="19" max="21" width="17.28515625" style="14" hidden="1" customWidth="1" outlineLevel="1"/>
    <col min="22" max="22" width="16.85546875" style="14" hidden="1" customWidth="1" outlineLevel="1"/>
    <col min="23" max="23" width="16.7109375" style="14" hidden="1" customWidth="1" outlineLevel="1"/>
    <col min="24" max="24" width="16.7109375" style="14" customWidth="1" collapsed="1"/>
    <col min="25" max="25" width="17.85546875" style="14" customWidth="1"/>
    <col min="26" max="26" width="12.5703125" style="14" customWidth="1"/>
    <col min="27" max="27" width="16.140625" hidden="1" customWidth="1" outlineLevel="1"/>
    <col min="28" max="28" width="11.5703125" hidden="1" customWidth="1" outlineLevel="1"/>
    <col min="29" max="29" width="11.42578125" hidden="1" customWidth="1" outlineLevel="1"/>
    <col min="30" max="30" width="11.42578125" collapsed="1"/>
  </cols>
  <sheetData>
    <row r="1" spans="1:28" s="74" customFormat="1" ht="20.45" customHeight="1">
      <c r="A1" s="73" t="s">
        <v>322</v>
      </c>
    </row>
    <row r="2" spans="1:28" s="74" customFormat="1" ht="16.5" thickBot="1">
      <c r="A2" s="73"/>
    </row>
    <row r="3" spans="1:28" s="51" customFormat="1" ht="78" customHeight="1" thickBot="1">
      <c r="A3" s="600" t="s">
        <v>111</v>
      </c>
      <c r="B3" s="599" t="s">
        <v>0</v>
      </c>
      <c r="C3" s="599"/>
      <c r="D3" s="599"/>
      <c r="E3" s="599"/>
      <c r="F3" s="599"/>
      <c r="G3" s="2" t="s">
        <v>265</v>
      </c>
      <c r="H3" s="19"/>
      <c r="I3" s="601" t="s">
        <v>76</v>
      </c>
      <c r="J3" s="601"/>
      <c r="K3" s="601"/>
      <c r="L3" s="601"/>
      <c r="M3" s="601"/>
      <c r="N3" s="2" t="s">
        <v>96</v>
      </c>
      <c r="O3" s="2" t="s">
        <v>106</v>
      </c>
      <c r="P3" s="2" t="s">
        <v>107</v>
      </c>
      <c r="Q3" s="2" t="s">
        <v>153</v>
      </c>
      <c r="R3" s="604" t="s">
        <v>14</v>
      </c>
      <c r="S3" s="602"/>
      <c r="T3" s="602"/>
      <c r="U3" s="602"/>
      <c r="V3" s="602" t="s">
        <v>14</v>
      </c>
      <c r="W3" s="602"/>
      <c r="X3" s="603"/>
      <c r="Y3" s="2" t="s">
        <v>14</v>
      </c>
      <c r="Z3" s="79" t="s">
        <v>156</v>
      </c>
    </row>
    <row r="4" spans="1:28" s="51" customFormat="1" ht="52.9" customHeight="1" thickBot="1">
      <c r="A4" s="600"/>
      <c r="B4" s="19">
        <v>2010</v>
      </c>
      <c r="C4" s="19">
        <v>2011</v>
      </c>
      <c r="D4" s="19">
        <v>2012</v>
      </c>
      <c r="E4" s="19">
        <v>2013</v>
      </c>
      <c r="F4" s="19">
        <v>2014</v>
      </c>
      <c r="G4" s="19" t="s">
        <v>1</v>
      </c>
      <c r="H4" s="80" t="s">
        <v>26</v>
      </c>
      <c r="I4" s="19">
        <v>2010</v>
      </c>
      <c r="J4" s="19">
        <v>2011</v>
      </c>
      <c r="K4" s="19">
        <v>2012</v>
      </c>
      <c r="L4" s="19">
        <v>2013</v>
      </c>
      <c r="M4" s="19">
        <v>2014</v>
      </c>
      <c r="N4" s="19" t="s">
        <v>1</v>
      </c>
      <c r="O4" s="19"/>
      <c r="P4" s="19"/>
      <c r="Q4" s="19"/>
      <c r="R4" s="19">
        <v>2010</v>
      </c>
      <c r="S4" s="19">
        <v>2011</v>
      </c>
      <c r="T4" s="19">
        <v>2012</v>
      </c>
      <c r="U4" s="19">
        <v>2013</v>
      </c>
      <c r="V4" s="19">
        <v>2014</v>
      </c>
      <c r="W4" s="19">
        <v>2015</v>
      </c>
      <c r="X4" s="19">
        <v>2016</v>
      </c>
      <c r="Y4" s="19" t="s">
        <v>29</v>
      </c>
      <c r="Z4" s="19"/>
    </row>
    <row r="5" spans="1:28" s="51" customFormat="1" ht="37.5" hidden="1" customHeight="1" outlineLevel="1">
      <c r="A5" s="23" t="s">
        <v>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8" s="10" customFormat="1" ht="37.5" hidden="1" customHeight="1" outlineLevel="1">
      <c r="A6" s="76" t="s">
        <v>19</v>
      </c>
      <c r="B6" s="75">
        <v>619000</v>
      </c>
      <c r="C6" s="75">
        <v>146000</v>
      </c>
      <c r="D6" s="75">
        <v>0</v>
      </c>
      <c r="E6" s="75">
        <v>0</v>
      </c>
      <c r="F6" s="75">
        <v>0</v>
      </c>
      <c r="G6" s="75">
        <v>765000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75">
        <v>1976966.6666666667</v>
      </c>
      <c r="S6" s="75">
        <v>2435260</v>
      </c>
      <c r="T6" s="75">
        <v>2456500</v>
      </c>
      <c r="U6" s="75">
        <v>2670500</v>
      </c>
      <c r="V6" s="75">
        <v>2670500</v>
      </c>
      <c r="W6" s="75">
        <v>2670500</v>
      </c>
      <c r="X6" s="75">
        <v>2670500</v>
      </c>
      <c r="Y6" s="75">
        <v>2670500</v>
      </c>
      <c r="Z6" s="11"/>
    </row>
    <row r="7" spans="1:28" s="10" customFormat="1" ht="37.5" hidden="1" customHeight="1" outlineLevel="1">
      <c r="A7" s="76" t="s">
        <v>21</v>
      </c>
      <c r="B7" s="75">
        <v>120000</v>
      </c>
      <c r="C7" s="75">
        <v>262600</v>
      </c>
      <c r="D7" s="75">
        <v>647500</v>
      </c>
      <c r="E7" s="75">
        <v>0</v>
      </c>
      <c r="F7" s="75">
        <v>0</v>
      </c>
      <c r="G7" s="75">
        <v>1030100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75">
        <v>160800</v>
      </c>
      <c r="S7" s="75">
        <v>383900</v>
      </c>
      <c r="T7" s="75">
        <v>542900</v>
      </c>
      <c r="U7" s="75">
        <v>542900</v>
      </c>
      <c r="V7" s="75">
        <v>542900</v>
      </c>
      <c r="W7" s="75">
        <v>542900</v>
      </c>
      <c r="X7" s="75">
        <v>542900</v>
      </c>
      <c r="Y7" s="75">
        <v>542900</v>
      </c>
      <c r="Z7" s="11"/>
    </row>
    <row r="8" spans="1:28" s="10" customFormat="1" ht="37.5" hidden="1" customHeight="1" outlineLevel="1">
      <c r="A8" s="76" t="s">
        <v>30</v>
      </c>
      <c r="B8" s="75">
        <v>0</v>
      </c>
      <c r="C8" s="75">
        <v>658400</v>
      </c>
      <c r="D8" s="75">
        <v>278000</v>
      </c>
      <c r="E8" s="75">
        <v>0</v>
      </c>
      <c r="F8" s="75">
        <v>0</v>
      </c>
      <c r="G8" s="75">
        <v>936400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75">
        <v>0</v>
      </c>
      <c r="S8" s="75">
        <v>319200</v>
      </c>
      <c r="T8" s="75">
        <v>789700</v>
      </c>
      <c r="U8" s="75">
        <v>1074900</v>
      </c>
      <c r="V8" s="75">
        <v>1074900</v>
      </c>
      <c r="W8" s="75">
        <v>1074900</v>
      </c>
      <c r="X8" s="75">
        <v>1074900</v>
      </c>
      <c r="Y8" s="75">
        <v>1074900</v>
      </c>
      <c r="Z8" s="11"/>
    </row>
    <row r="9" spans="1:28" s="48" customFormat="1" ht="37.5" hidden="1" customHeight="1" outlineLevel="1">
      <c r="A9" s="82" t="s">
        <v>277</v>
      </c>
      <c r="B9" s="112"/>
      <c r="C9" s="112"/>
      <c r="D9" s="112"/>
      <c r="E9" s="112"/>
      <c r="F9" s="112"/>
      <c r="G9" s="81">
        <v>1093300</v>
      </c>
      <c r="H9" s="81">
        <v>160000</v>
      </c>
      <c r="I9" s="81"/>
      <c r="J9" s="81"/>
      <c r="K9" s="81"/>
      <c r="L9" s="81"/>
      <c r="M9" s="81"/>
      <c r="N9" s="81"/>
      <c r="O9" s="146"/>
      <c r="P9" s="146"/>
      <c r="Q9" s="146"/>
      <c r="R9" s="81">
        <v>167100.4</v>
      </c>
      <c r="S9" s="81">
        <v>275000.40000000002</v>
      </c>
      <c r="T9" s="81">
        <v>279000.40000000002</v>
      </c>
      <c r="U9" s="81">
        <v>344000.4</v>
      </c>
      <c r="V9" s="81">
        <v>344000.4</v>
      </c>
      <c r="W9" s="81">
        <v>344000.4</v>
      </c>
      <c r="X9" s="81">
        <v>344000.4</v>
      </c>
      <c r="Y9" s="81">
        <v>357000.4</v>
      </c>
      <c r="Z9" s="83">
        <v>29.670400000000001</v>
      </c>
      <c r="AA9" s="84" t="s">
        <v>98</v>
      </c>
      <c r="AB9" s="527" t="s">
        <v>166</v>
      </c>
    </row>
    <row r="10" spans="1:28" s="48" customFormat="1" ht="37.5" hidden="1" customHeight="1" outlineLevel="1">
      <c r="A10" s="82" t="s">
        <v>279</v>
      </c>
      <c r="B10" s="112"/>
      <c r="C10" s="112"/>
      <c r="D10" s="112"/>
      <c r="E10" s="112"/>
      <c r="F10" s="112"/>
      <c r="G10" s="81">
        <v>653989.05000000005</v>
      </c>
      <c r="H10" s="81">
        <v>48090</v>
      </c>
      <c r="I10" s="81"/>
      <c r="J10" s="81"/>
      <c r="K10" s="81"/>
      <c r="L10" s="81"/>
      <c r="M10" s="81"/>
      <c r="N10" s="81"/>
      <c r="O10" s="93"/>
      <c r="P10" s="93"/>
      <c r="Q10" s="93"/>
      <c r="R10" s="81">
        <v>61139.666666666672</v>
      </c>
      <c r="S10" s="81">
        <v>118869</v>
      </c>
      <c r="T10" s="81">
        <v>118869</v>
      </c>
      <c r="U10" s="81">
        <v>118869</v>
      </c>
      <c r="V10" s="81">
        <v>121982</v>
      </c>
      <c r="W10" s="81">
        <v>163209</v>
      </c>
      <c r="X10" s="81">
        <v>163209</v>
      </c>
      <c r="Y10" s="81">
        <v>163209</v>
      </c>
      <c r="Z10" s="83">
        <v>10.850200000000001</v>
      </c>
      <c r="AA10" s="51" t="s">
        <v>97</v>
      </c>
      <c r="AB10" s="527" t="s">
        <v>166</v>
      </c>
    </row>
    <row r="11" spans="1:28" s="48" customFormat="1" ht="37.5" hidden="1" customHeight="1" outlineLevel="1">
      <c r="A11" s="82" t="s">
        <v>281</v>
      </c>
      <c r="B11" s="113"/>
      <c r="C11" s="113"/>
      <c r="D11" s="113"/>
      <c r="E11" s="113"/>
      <c r="F11" s="113"/>
      <c r="G11" s="81">
        <v>0</v>
      </c>
      <c r="H11" s="81">
        <v>0</v>
      </c>
      <c r="I11" s="81"/>
      <c r="J11" s="81"/>
      <c r="K11" s="81"/>
      <c r="L11" s="81"/>
      <c r="M11" s="81"/>
      <c r="N11" s="81"/>
      <c r="O11" s="93"/>
      <c r="P11" s="93"/>
      <c r="Q11" s="93"/>
      <c r="R11" s="81">
        <v>0</v>
      </c>
      <c r="S11" s="81">
        <v>3026.6666666666665</v>
      </c>
      <c r="T11" s="81">
        <v>9080</v>
      </c>
      <c r="U11" s="81">
        <v>9080</v>
      </c>
      <c r="V11" s="81">
        <v>9080</v>
      </c>
      <c r="W11" s="81">
        <v>9080</v>
      </c>
      <c r="X11" s="81">
        <v>9080</v>
      </c>
      <c r="Y11" s="81">
        <v>9080</v>
      </c>
      <c r="Z11" s="83">
        <v>0.91710000000000003</v>
      </c>
      <c r="AA11" s="51" t="s">
        <v>97</v>
      </c>
      <c r="AB11" s="527" t="s">
        <v>166</v>
      </c>
    </row>
    <row r="12" spans="1:28" s="10" customFormat="1" ht="37.5" hidden="1" customHeight="1" outlineLevel="1">
      <c r="A12" s="5" t="s">
        <v>6</v>
      </c>
      <c r="B12" s="16"/>
      <c r="C12" s="16"/>
      <c r="D12" s="16"/>
      <c r="E12" s="16"/>
      <c r="F12" s="16"/>
      <c r="G12" s="16"/>
      <c r="H12" s="15"/>
      <c r="I12" s="15"/>
      <c r="J12" s="15"/>
      <c r="K12" s="15"/>
      <c r="L12" s="15"/>
      <c r="M12" s="15"/>
      <c r="N12" s="15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8" s="6" customFormat="1" ht="37.5" hidden="1" customHeight="1" outlineLevel="1">
      <c r="A13" s="76" t="s">
        <v>32</v>
      </c>
      <c r="B13" s="75">
        <v>5147150</v>
      </c>
      <c r="C13" s="75">
        <v>4647200</v>
      </c>
      <c r="D13" s="75">
        <v>2325200</v>
      </c>
      <c r="E13" s="75">
        <v>0</v>
      </c>
      <c r="F13" s="75">
        <v>0</v>
      </c>
      <c r="G13" s="75">
        <v>12119550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75">
        <v>145033.33333333334</v>
      </c>
      <c r="S13" s="75">
        <v>1733367</v>
      </c>
      <c r="T13" s="75">
        <v>1948600</v>
      </c>
      <c r="U13" s="75">
        <v>3359840</v>
      </c>
      <c r="V13" s="75">
        <v>3359840</v>
      </c>
      <c r="W13" s="75">
        <v>3359840</v>
      </c>
      <c r="X13" s="75">
        <v>3359840</v>
      </c>
      <c r="Y13" s="75">
        <v>3359840</v>
      </c>
      <c r="Z13" s="28"/>
    </row>
    <row r="14" spans="1:28" s="6" customFormat="1" ht="37.5" hidden="1" customHeight="1" outlineLevel="1">
      <c r="A14" s="82" t="s">
        <v>16</v>
      </c>
      <c r="B14" s="42"/>
      <c r="C14" s="42"/>
      <c r="D14" s="42"/>
      <c r="E14" s="42"/>
      <c r="F14" s="42"/>
      <c r="G14" s="81">
        <v>4033000</v>
      </c>
      <c r="H14" s="43"/>
      <c r="I14" s="43"/>
      <c r="J14" s="43"/>
      <c r="K14" s="43"/>
      <c r="L14" s="43"/>
      <c r="M14" s="43"/>
      <c r="N14" s="81"/>
      <c r="O14" s="85">
        <v>449534</v>
      </c>
      <c r="P14" s="85">
        <v>23000</v>
      </c>
      <c r="Q14" s="85">
        <v>472534</v>
      </c>
      <c r="R14" s="81">
        <v>0</v>
      </c>
      <c r="S14" s="81">
        <v>0</v>
      </c>
      <c r="T14" s="81">
        <v>0</v>
      </c>
      <c r="U14" s="81">
        <v>709562.5</v>
      </c>
      <c r="V14" s="81">
        <v>359250</v>
      </c>
      <c r="W14" s="81">
        <v>1090981.9786666664</v>
      </c>
      <c r="X14" s="81">
        <v>1456847.9679999999</v>
      </c>
      <c r="Y14" s="81">
        <v>1456847.9679999999</v>
      </c>
      <c r="Z14" s="29"/>
    </row>
    <row r="15" spans="1:28" s="6" customFormat="1" ht="37.5" hidden="1" customHeight="1" outlineLevel="1">
      <c r="A15" s="82" t="s">
        <v>17</v>
      </c>
      <c r="B15" s="112"/>
      <c r="C15" s="112"/>
      <c r="D15" s="112"/>
      <c r="E15" s="112"/>
      <c r="F15" s="112"/>
      <c r="G15" s="81">
        <v>4255000</v>
      </c>
      <c r="H15" s="81"/>
      <c r="I15" s="81"/>
      <c r="J15" s="81"/>
      <c r="K15" s="81"/>
      <c r="L15" s="81"/>
      <c r="M15" s="81"/>
      <c r="N15" s="81"/>
      <c r="O15" s="95"/>
      <c r="P15" s="95"/>
      <c r="Q15" s="95"/>
      <c r="R15" s="81"/>
      <c r="S15" s="81"/>
      <c r="T15" s="81">
        <v>73816.166666666672</v>
      </c>
      <c r="U15" s="81">
        <v>442897</v>
      </c>
      <c r="V15" s="81">
        <v>575963.66666666663</v>
      </c>
      <c r="W15" s="81">
        <v>1241297</v>
      </c>
      <c r="X15" s="81">
        <v>1241297</v>
      </c>
      <c r="Y15" s="81">
        <v>1241297</v>
      </c>
      <c r="Z15" s="44"/>
    </row>
    <row r="16" spans="1:28" s="89" customFormat="1" ht="37.5" hidden="1" customHeight="1" outlineLevel="1">
      <c r="A16" s="82" t="s">
        <v>18</v>
      </c>
      <c r="B16" s="81"/>
      <c r="C16" s="114"/>
      <c r="D16" s="114"/>
      <c r="E16" s="114"/>
      <c r="F16" s="114"/>
      <c r="G16" s="81"/>
      <c r="H16" s="81"/>
      <c r="I16" s="113"/>
      <c r="J16" s="147"/>
      <c r="K16" s="147"/>
      <c r="L16" s="147"/>
      <c r="M16" s="147"/>
      <c r="N16" s="81">
        <v>4451000</v>
      </c>
      <c r="O16" s="85"/>
      <c r="P16" s="85">
        <v>55000</v>
      </c>
      <c r="Q16" s="85">
        <v>55000</v>
      </c>
      <c r="R16" s="81"/>
      <c r="S16" s="81"/>
      <c r="T16" s="81"/>
      <c r="U16" s="81">
        <v>563310.41666666674</v>
      </c>
      <c r="V16" s="81">
        <v>2067475</v>
      </c>
      <c r="W16" s="81">
        <v>2341586.5333333332</v>
      </c>
      <c r="X16" s="81">
        <v>2808502.68</v>
      </c>
      <c r="Y16" s="81">
        <v>2808502.68</v>
      </c>
      <c r="Z16" s="95"/>
    </row>
    <row r="17" spans="1:28" s="51" customFormat="1" ht="37.5" hidden="1" customHeight="1" outlineLevel="1">
      <c r="A17" s="5" t="s">
        <v>7</v>
      </c>
      <c r="B17" s="4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  <c r="N17" s="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8" s="6" customFormat="1" ht="37.5" hidden="1" customHeight="1" outlineLevel="1">
      <c r="A18" s="76" t="s">
        <v>161</v>
      </c>
      <c r="B18" s="75">
        <v>233300</v>
      </c>
      <c r="C18" s="75">
        <v>303800</v>
      </c>
      <c r="D18" s="77">
        <v>0</v>
      </c>
      <c r="E18" s="77">
        <v>0</v>
      </c>
      <c r="F18" s="77">
        <v>0</v>
      </c>
      <c r="G18" s="77">
        <v>537100</v>
      </c>
      <c r="H18" s="144"/>
      <c r="I18" s="11"/>
      <c r="J18" s="11"/>
      <c r="K18" s="11"/>
      <c r="L18" s="11"/>
      <c r="M18" s="11"/>
      <c r="N18" s="11"/>
      <c r="O18" s="145"/>
      <c r="P18" s="145"/>
      <c r="Q18" s="145"/>
      <c r="R18" s="75">
        <v>507525</v>
      </c>
      <c r="S18" s="75">
        <v>1107700</v>
      </c>
      <c r="T18" s="75">
        <v>1307700</v>
      </c>
      <c r="U18" s="75">
        <v>1487200</v>
      </c>
      <c r="V18" s="75">
        <v>1487200</v>
      </c>
      <c r="W18" s="75">
        <v>1487200</v>
      </c>
      <c r="X18" s="75">
        <v>1487200</v>
      </c>
      <c r="Y18" s="77">
        <v>1487200</v>
      </c>
      <c r="Z18" s="77"/>
    </row>
    <row r="19" spans="1:28" s="6" customFormat="1" ht="37.5" hidden="1" customHeight="1" outlineLevel="1">
      <c r="A19" s="76" t="s">
        <v>162</v>
      </c>
      <c r="B19" s="75">
        <v>285600</v>
      </c>
      <c r="C19" s="75">
        <v>200000</v>
      </c>
      <c r="D19" s="77">
        <v>0</v>
      </c>
      <c r="E19" s="77">
        <v>0</v>
      </c>
      <c r="F19" s="77">
        <v>0</v>
      </c>
      <c r="G19" s="77">
        <v>485600</v>
      </c>
      <c r="H19" s="144"/>
      <c r="I19" s="11"/>
      <c r="J19" s="11"/>
      <c r="K19" s="11"/>
      <c r="L19" s="11"/>
      <c r="M19" s="11"/>
      <c r="N19" s="11"/>
      <c r="O19" s="145"/>
      <c r="P19" s="145"/>
      <c r="Q19" s="145"/>
      <c r="R19" s="75">
        <v>93200</v>
      </c>
      <c r="S19" s="75">
        <v>279400</v>
      </c>
      <c r="T19" s="75">
        <v>339400</v>
      </c>
      <c r="U19" s="75">
        <v>791300</v>
      </c>
      <c r="V19" s="75">
        <v>791300</v>
      </c>
      <c r="W19" s="75">
        <v>791300</v>
      </c>
      <c r="X19" s="75">
        <v>791300</v>
      </c>
      <c r="Y19" s="77">
        <v>791300</v>
      </c>
      <c r="Z19" s="13"/>
    </row>
    <row r="20" spans="1:28" s="6" customFormat="1" ht="37.5" hidden="1" customHeight="1" outlineLevel="1">
      <c r="A20" s="76" t="s">
        <v>163</v>
      </c>
      <c r="B20" s="75">
        <v>0</v>
      </c>
      <c r="C20" s="75">
        <v>0</v>
      </c>
      <c r="D20" s="77">
        <v>808700</v>
      </c>
      <c r="E20" s="77">
        <v>0</v>
      </c>
      <c r="F20" s="77">
        <v>0</v>
      </c>
      <c r="G20" s="77">
        <v>808700</v>
      </c>
      <c r="H20" s="144"/>
      <c r="I20" s="11"/>
      <c r="J20" s="11"/>
      <c r="K20" s="11"/>
      <c r="L20" s="11"/>
      <c r="M20" s="11"/>
      <c r="N20" s="11"/>
      <c r="O20" s="145"/>
      <c r="P20" s="145"/>
      <c r="Q20" s="145"/>
      <c r="R20" s="75">
        <v>0</v>
      </c>
      <c r="S20" s="75">
        <v>0</v>
      </c>
      <c r="T20" s="75">
        <v>364800</v>
      </c>
      <c r="U20" s="75">
        <v>364800</v>
      </c>
      <c r="V20" s="75">
        <v>364800</v>
      </c>
      <c r="W20" s="75">
        <v>364800</v>
      </c>
      <c r="X20" s="75">
        <v>364800</v>
      </c>
      <c r="Y20" s="77">
        <v>364800</v>
      </c>
      <c r="Z20" s="13"/>
    </row>
    <row r="21" spans="1:28" s="51" customFormat="1" ht="37.5" hidden="1" customHeight="1" outlineLevel="1">
      <c r="A21" s="5" t="s">
        <v>62</v>
      </c>
      <c r="B21" s="4"/>
      <c r="C21" s="4"/>
      <c r="D21" s="4"/>
      <c r="E21" s="4"/>
      <c r="F21" s="4"/>
      <c r="G21" s="4"/>
      <c r="H21" s="5"/>
      <c r="I21" s="5"/>
      <c r="J21" s="5"/>
      <c r="K21" s="5"/>
      <c r="L21" s="5"/>
      <c r="M21" s="5"/>
      <c r="N21" s="5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8" s="6" customFormat="1" ht="37.5" hidden="1" customHeight="1" outlineLevel="1">
      <c r="A22" s="76" t="s">
        <v>19</v>
      </c>
      <c r="B22" s="75">
        <v>63000</v>
      </c>
      <c r="C22" s="77">
        <v>0</v>
      </c>
      <c r="D22" s="77">
        <v>0</v>
      </c>
      <c r="E22" s="77">
        <v>0</v>
      </c>
      <c r="F22" s="77">
        <v>0</v>
      </c>
      <c r="G22" s="77">
        <v>63000</v>
      </c>
      <c r="H22" s="11"/>
      <c r="I22" s="11"/>
      <c r="J22" s="11"/>
      <c r="K22" s="11"/>
      <c r="L22" s="11"/>
      <c r="M22" s="11"/>
      <c r="N22" s="11"/>
      <c r="O22" s="145"/>
      <c r="P22" s="145"/>
      <c r="Q22" s="145"/>
      <c r="R22" s="77">
        <v>209700</v>
      </c>
      <c r="S22" s="77">
        <v>209700</v>
      </c>
      <c r="T22" s="77">
        <v>209700</v>
      </c>
      <c r="U22" s="77">
        <v>209700</v>
      </c>
      <c r="V22" s="77">
        <v>209700</v>
      </c>
      <c r="W22" s="77">
        <v>209700</v>
      </c>
      <c r="X22" s="77">
        <v>209700</v>
      </c>
      <c r="Y22" s="77">
        <v>209700</v>
      </c>
      <c r="Z22" s="88"/>
    </row>
    <row r="23" spans="1:28" s="6" customFormat="1" ht="37.5" hidden="1" customHeight="1" outlineLevel="1">
      <c r="A23" s="76" t="s">
        <v>21</v>
      </c>
      <c r="B23" s="75">
        <v>17252</v>
      </c>
      <c r="C23" s="77">
        <v>111900</v>
      </c>
      <c r="D23" s="77">
        <v>19000</v>
      </c>
      <c r="E23" s="77">
        <v>0</v>
      </c>
      <c r="F23" s="77">
        <v>0</v>
      </c>
      <c r="G23" s="77">
        <v>148152</v>
      </c>
      <c r="H23" s="11"/>
      <c r="I23" s="11"/>
      <c r="J23" s="11"/>
      <c r="K23" s="11"/>
      <c r="L23" s="11"/>
      <c r="M23" s="11"/>
      <c r="N23" s="11"/>
      <c r="O23" s="13"/>
      <c r="P23" s="13"/>
      <c r="Q23" s="13"/>
      <c r="R23" s="77">
        <v>166500</v>
      </c>
      <c r="S23" s="77">
        <v>329600</v>
      </c>
      <c r="T23" s="77">
        <v>329800</v>
      </c>
      <c r="U23" s="77">
        <v>329800</v>
      </c>
      <c r="V23" s="77">
        <v>329800</v>
      </c>
      <c r="W23" s="77">
        <v>329800</v>
      </c>
      <c r="X23" s="77">
        <v>329800</v>
      </c>
      <c r="Y23" s="77">
        <v>329800</v>
      </c>
      <c r="Z23" s="13"/>
    </row>
    <row r="24" spans="1:28" s="6" customFormat="1" ht="37.5" hidden="1" customHeight="1" outlineLevel="1">
      <c r="A24" s="76" t="s">
        <v>30</v>
      </c>
      <c r="B24" s="75">
        <v>0</v>
      </c>
      <c r="C24" s="77">
        <v>22500</v>
      </c>
      <c r="D24" s="77">
        <v>0</v>
      </c>
      <c r="E24" s="77">
        <v>0</v>
      </c>
      <c r="F24" s="77">
        <v>0</v>
      </c>
      <c r="G24" s="77">
        <v>22500</v>
      </c>
      <c r="H24" s="11"/>
      <c r="I24" s="11"/>
      <c r="J24" s="11"/>
      <c r="K24" s="11"/>
      <c r="L24" s="11"/>
      <c r="M24" s="11"/>
      <c r="N24" s="11"/>
      <c r="O24" s="13"/>
      <c r="P24" s="13"/>
      <c r="Q24" s="13"/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/>
    </row>
    <row r="25" spans="1:28" s="89" customFormat="1" ht="37.5" hidden="1" customHeight="1" outlineLevel="1">
      <c r="A25" s="82" t="s">
        <v>280</v>
      </c>
      <c r="B25" s="81">
        <v>15000</v>
      </c>
      <c r="C25" s="87">
        <v>0</v>
      </c>
      <c r="D25" s="87">
        <v>0</v>
      </c>
      <c r="E25" s="87">
        <v>0</v>
      </c>
      <c r="F25" s="87">
        <v>0</v>
      </c>
      <c r="G25" s="87">
        <v>15000</v>
      </c>
      <c r="H25" s="81"/>
      <c r="I25" s="81"/>
      <c r="J25" s="81"/>
      <c r="K25" s="81"/>
      <c r="L25" s="81"/>
      <c r="M25" s="81"/>
      <c r="N25" s="81"/>
      <c r="O25" s="94"/>
      <c r="P25" s="94"/>
      <c r="Q25" s="94"/>
      <c r="R25" s="87">
        <v>7566.666666666667</v>
      </c>
      <c r="S25" s="87">
        <v>22700</v>
      </c>
      <c r="T25" s="87">
        <v>22700</v>
      </c>
      <c r="U25" s="87">
        <v>22700</v>
      </c>
      <c r="V25" s="87">
        <v>22700</v>
      </c>
      <c r="W25" s="87">
        <v>22700</v>
      </c>
      <c r="X25" s="87">
        <v>22700</v>
      </c>
      <c r="Y25" s="87">
        <v>22700</v>
      </c>
      <c r="Z25" s="94">
        <v>2.4691999999999998</v>
      </c>
      <c r="AB25" s="527" t="s">
        <v>166</v>
      </c>
    </row>
    <row r="26" spans="1:28" s="51" customFormat="1" ht="37.5" hidden="1" customHeight="1" outlineLevel="1">
      <c r="A26" s="5" t="s">
        <v>8</v>
      </c>
      <c r="B26" s="4"/>
      <c r="C26" s="4"/>
      <c r="D26" s="4"/>
      <c r="E26" s="4"/>
      <c r="F26" s="4"/>
      <c r="G26" s="4"/>
      <c r="H26" s="5"/>
      <c r="I26" s="5"/>
      <c r="J26" s="5"/>
      <c r="K26" s="5"/>
      <c r="L26" s="5"/>
      <c r="M26" s="5"/>
      <c r="N26" s="5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8" s="89" customFormat="1" ht="37.5" hidden="1" customHeight="1" outlineLevel="1">
      <c r="A27" s="76" t="s">
        <v>19</v>
      </c>
      <c r="B27" s="75">
        <v>833728.99999999988</v>
      </c>
      <c r="C27" s="75">
        <v>413500</v>
      </c>
      <c r="D27" s="75">
        <v>198800</v>
      </c>
      <c r="E27" s="75">
        <v>0</v>
      </c>
      <c r="F27" s="75">
        <v>0</v>
      </c>
      <c r="G27" s="75">
        <v>1446029</v>
      </c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>
        <v>0</v>
      </c>
      <c r="S27" s="75">
        <v>106100</v>
      </c>
      <c r="T27" s="75">
        <v>106100</v>
      </c>
      <c r="U27" s="75">
        <v>106100</v>
      </c>
      <c r="V27" s="75">
        <v>106100</v>
      </c>
      <c r="W27" s="75">
        <v>106100</v>
      </c>
      <c r="X27" s="75">
        <v>106100</v>
      </c>
      <c r="Y27" s="75">
        <v>106100</v>
      </c>
      <c r="Z27" s="75"/>
    </row>
    <row r="28" spans="1:28" s="89" customFormat="1" ht="37.5" hidden="1" customHeight="1" outlineLevel="1">
      <c r="A28" s="76" t="s">
        <v>21</v>
      </c>
      <c r="B28" s="75">
        <v>1036200</v>
      </c>
      <c r="C28" s="75">
        <v>0</v>
      </c>
      <c r="D28" s="75">
        <v>0</v>
      </c>
      <c r="E28" s="75">
        <v>0</v>
      </c>
      <c r="F28" s="75">
        <v>0</v>
      </c>
      <c r="G28" s="75">
        <v>1036200</v>
      </c>
      <c r="H28" s="75"/>
      <c r="I28" s="75"/>
      <c r="J28" s="75"/>
      <c r="K28" s="75"/>
      <c r="L28" s="75"/>
      <c r="M28" s="75"/>
      <c r="N28" s="75"/>
      <c r="O28" s="114"/>
      <c r="P28" s="114"/>
      <c r="Q28" s="114"/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114"/>
    </row>
    <row r="29" spans="1:28" s="89" customFormat="1" ht="37.5" hidden="1" customHeight="1" outlineLevel="1">
      <c r="A29" s="76" t="s">
        <v>30</v>
      </c>
      <c r="B29" s="75">
        <v>0</v>
      </c>
      <c r="C29" s="75">
        <v>432900</v>
      </c>
      <c r="D29" s="75">
        <v>0</v>
      </c>
      <c r="E29" s="75">
        <v>0</v>
      </c>
      <c r="F29" s="75">
        <v>0</v>
      </c>
      <c r="G29" s="75">
        <v>432900</v>
      </c>
      <c r="H29" s="75"/>
      <c r="I29" s="75"/>
      <c r="J29" s="75"/>
      <c r="K29" s="75"/>
      <c r="L29" s="75"/>
      <c r="M29" s="75"/>
      <c r="N29" s="75"/>
      <c r="O29" s="114"/>
      <c r="P29" s="114"/>
      <c r="Q29" s="114"/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114"/>
    </row>
    <row r="30" spans="1:28" s="6" customFormat="1" ht="37.5" hidden="1" customHeight="1" outlineLevel="1">
      <c r="A30" s="86" t="s">
        <v>22</v>
      </c>
      <c r="B30" s="42"/>
      <c r="C30" s="42"/>
      <c r="D30" s="42"/>
      <c r="E30" s="42"/>
      <c r="F30" s="42"/>
      <c r="G30" s="337">
        <v>1239054.1800000002</v>
      </c>
      <c r="H30" s="43"/>
      <c r="I30" s="43"/>
      <c r="J30" s="43"/>
      <c r="K30" s="43"/>
      <c r="L30" s="43"/>
      <c r="M30" s="43"/>
      <c r="N30" s="43"/>
      <c r="O30" s="29"/>
      <c r="P30" s="29"/>
      <c r="Q30" s="29"/>
      <c r="R30" s="81">
        <v>0</v>
      </c>
      <c r="S30" s="81">
        <v>0</v>
      </c>
      <c r="T30" s="81">
        <v>140474</v>
      </c>
      <c r="U30" s="81">
        <v>210711</v>
      </c>
      <c r="V30" s="81">
        <v>210711</v>
      </c>
      <c r="W30" s="81">
        <v>210711</v>
      </c>
      <c r="X30" s="81">
        <v>210711</v>
      </c>
      <c r="Y30" s="81">
        <v>210711</v>
      </c>
      <c r="Z30" s="29"/>
      <c r="AA30" s="537" t="s">
        <v>413</v>
      </c>
    </row>
    <row r="31" spans="1:28" s="89" customFormat="1" ht="37.5" hidden="1" customHeight="1" outlineLevel="1">
      <c r="A31" s="82" t="s">
        <v>20</v>
      </c>
      <c r="B31" s="81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/>
      <c r="I31" s="81"/>
      <c r="J31" s="81"/>
      <c r="K31" s="81"/>
      <c r="L31" s="81"/>
      <c r="M31" s="81"/>
      <c r="N31" s="81"/>
      <c r="O31" s="95"/>
      <c r="P31" s="95"/>
      <c r="Q31" s="95"/>
      <c r="R31" s="81">
        <v>24567</v>
      </c>
      <c r="S31" s="81">
        <v>73700</v>
      </c>
      <c r="T31" s="81">
        <v>73700</v>
      </c>
      <c r="U31" s="81">
        <v>73700</v>
      </c>
      <c r="V31" s="81">
        <v>73700</v>
      </c>
      <c r="W31" s="81">
        <v>73700</v>
      </c>
      <c r="X31" s="81">
        <v>73700</v>
      </c>
      <c r="Y31" s="81">
        <v>73700</v>
      </c>
      <c r="Z31" s="95"/>
      <c r="AB31" s="48"/>
    </row>
    <row r="32" spans="1:28" s="51" customFormat="1" ht="37.5" hidden="1" customHeight="1" outlineLevel="1">
      <c r="A32" s="5" t="s">
        <v>9</v>
      </c>
      <c r="B32" s="4"/>
      <c r="C32" s="4"/>
      <c r="D32" s="4"/>
      <c r="E32" s="4"/>
      <c r="F32" s="4"/>
      <c r="G32" s="4"/>
      <c r="H32" s="5"/>
      <c r="I32" s="5"/>
      <c r="J32" s="5"/>
      <c r="K32" s="5"/>
      <c r="L32" s="5"/>
      <c r="M32" s="5"/>
      <c r="N32" s="5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7" s="89" customFormat="1" ht="37.5" hidden="1" customHeight="1" outlineLevel="1">
      <c r="A33" s="76" t="s">
        <v>23</v>
      </c>
      <c r="B33" s="77">
        <v>0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5"/>
      <c r="I33" s="75"/>
      <c r="J33" s="75"/>
      <c r="K33" s="75"/>
      <c r="L33" s="75"/>
      <c r="M33" s="75"/>
      <c r="N33" s="75"/>
      <c r="O33" s="88"/>
      <c r="P33" s="88"/>
      <c r="Q33" s="88"/>
      <c r="R33" s="75">
        <v>1470900</v>
      </c>
      <c r="S33" s="75">
        <v>2441400</v>
      </c>
      <c r="T33" s="75">
        <v>2809300</v>
      </c>
      <c r="U33" s="75">
        <v>3219700</v>
      </c>
      <c r="V33" s="75">
        <v>3219700</v>
      </c>
      <c r="W33" s="75">
        <v>3219700</v>
      </c>
      <c r="X33" s="75">
        <v>3219700</v>
      </c>
      <c r="Y33" s="75">
        <v>3219700</v>
      </c>
      <c r="Z33" s="88"/>
    </row>
    <row r="34" spans="1:27" s="89" customFormat="1" ht="37.5" hidden="1" customHeight="1" outlineLevel="1">
      <c r="A34" s="76" t="s">
        <v>27</v>
      </c>
      <c r="B34" s="77">
        <v>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5"/>
      <c r="I34" s="75"/>
      <c r="J34" s="75"/>
      <c r="K34" s="75"/>
      <c r="L34" s="75"/>
      <c r="M34" s="75"/>
      <c r="N34" s="75"/>
      <c r="O34" s="88"/>
      <c r="P34" s="88"/>
      <c r="Q34" s="88"/>
      <c r="R34" s="75">
        <v>75700</v>
      </c>
      <c r="S34" s="75">
        <v>194400</v>
      </c>
      <c r="T34" s="75">
        <v>256400</v>
      </c>
      <c r="U34" s="75">
        <v>256400</v>
      </c>
      <c r="V34" s="75">
        <v>256400</v>
      </c>
      <c r="W34" s="75">
        <v>256400</v>
      </c>
      <c r="X34" s="75">
        <v>256400</v>
      </c>
      <c r="Y34" s="75">
        <v>256400</v>
      </c>
      <c r="Z34" s="88"/>
    </row>
    <row r="35" spans="1:27" s="89" customFormat="1" ht="37.5" hidden="1" customHeight="1" outlineLevel="1">
      <c r="A35" s="76" t="s">
        <v>31</v>
      </c>
      <c r="B35" s="77">
        <v>0</v>
      </c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5"/>
      <c r="I35" s="75"/>
      <c r="J35" s="75"/>
      <c r="K35" s="75"/>
      <c r="L35" s="75"/>
      <c r="M35" s="75"/>
      <c r="N35" s="75"/>
      <c r="O35" s="88"/>
      <c r="P35" s="88"/>
      <c r="Q35" s="88"/>
      <c r="R35" s="75">
        <v>0</v>
      </c>
      <c r="S35" s="75">
        <v>745700</v>
      </c>
      <c r="T35" s="75">
        <v>804600</v>
      </c>
      <c r="U35" s="75">
        <v>919600</v>
      </c>
      <c r="V35" s="75">
        <v>919600</v>
      </c>
      <c r="W35" s="75">
        <v>919600</v>
      </c>
      <c r="X35" s="75">
        <v>919600</v>
      </c>
      <c r="Y35" s="75">
        <v>919600</v>
      </c>
      <c r="Z35" s="88"/>
    </row>
    <row r="36" spans="1:27" s="51" customFormat="1" ht="37.5" hidden="1" customHeight="1" outlineLevel="2">
      <c r="A36" s="5" t="s">
        <v>364</v>
      </c>
      <c r="B36" s="4"/>
      <c r="C36" s="4"/>
      <c r="D36" s="4"/>
      <c r="E36" s="4"/>
      <c r="F36" s="4"/>
      <c r="G36" s="4"/>
      <c r="H36" s="5"/>
      <c r="I36" s="5"/>
      <c r="J36" s="5"/>
      <c r="K36" s="5"/>
      <c r="L36" s="5"/>
      <c r="M36" s="5"/>
      <c r="N36" s="5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7" s="89" customFormat="1" ht="37.5" hidden="1" customHeight="1" outlineLevel="2">
      <c r="A37" s="67" t="s">
        <v>278</v>
      </c>
      <c r="B37" s="75"/>
      <c r="C37" s="75"/>
      <c r="D37" s="75"/>
      <c r="E37" s="75"/>
      <c r="F37" s="75"/>
      <c r="G37" s="87">
        <v>0</v>
      </c>
      <c r="H37" s="75"/>
      <c r="I37" s="75"/>
      <c r="J37" s="75"/>
      <c r="K37" s="75"/>
      <c r="L37" s="75"/>
      <c r="M37" s="75"/>
      <c r="N37" s="75"/>
      <c r="O37" s="88"/>
      <c r="P37" s="88"/>
      <c r="Q37" s="88"/>
      <c r="R37" s="75"/>
      <c r="S37" s="75"/>
      <c r="T37" s="75"/>
      <c r="U37" s="75"/>
      <c r="V37" s="75"/>
      <c r="W37" s="75"/>
      <c r="X37" s="75"/>
      <c r="Y37" s="75"/>
      <c r="Z37" s="88"/>
    </row>
    <row r="38" spans="1:27" s="51" customFormat="1" ht="37.5" hidden="1" customHeight="1" outlineLevel="2">
      <c r="A38" s="5" t="s">
        <v>164</v>
      </c>
      <c r="B38" s="4"/>
      <c r="C38" s="4"/>
      <c r="D38" s="4"/>
      <c r="E38" s="4"/>
      <c r="F38" s="4"/>
      <c r="G38" s="4"/>
      <c r="H38" s="5"/>
      <c r="I38" s="5"/>
      <c r="J38" s="5"/>
      <c r="K38" s="5"/>
      <c r="L38" s="5"/>
      <c r="M38" s="5"/>
      <c r="N38" s="5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7" s="6" customFormat="1" ht="37.5" hidden="1" customHeight="1" outlineLevel="2">
      <c r="A39" s="119" t="s">
        <v>165</v>
      </c>
      <c r="B39" s="75"/>
      <c r="C39" s="75"/>
      <c r="D39" s="75"/>
      <c r="E39" s="75"/>
      <c r="F39" s="75">
        <v>317700</v>
      </c>
      <c r="G39" s="75">
        <v>317700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>
        <v>0</v>
      </c>
      <c r="S39" s="75">
        <v>0</v>
      </c>
      <c r="T39" s="75">
        <v>0</v>
      </c>
      <c r="U39" s="75">
        <v>0</v>
      </c>
      <c r="V39" s="75">
        <v>1819600</v>
      </c>
      <c r="W39" s="75">
        <v>2641400</v>
      </c>
      <c r="X39" s="75">
        <v>2641400</v>
      </c>
      <c r="Y39" s="75">
        <v>2641400</v>
      </c>
      <c r="Z39" s="75"/>
      <c r="AA39" s="329"/>
    </row>
    <row r="40" spans="1:27" s="51" customFormat="1" ht="28.9" customHeight="1" collapsed="1">
      <c r="A40" s="5" t="s">
        <v>10</v>
      </c>
      <c r="B40" s="4"/>
      <c r="C40" s="4"/>
      <c r="D40" s="4"/>
      <c r="E40" s="4"/>
      <c r="F40" s="4"/>
      <c r="G40" s="4"/>
      <c r="H40" s="5"/>
      <c r="I40" s="5"/>
      <c r="J40" s="5"/>
      <c r="K40" s="5"/>
      <c r="L40" s="5"/>
      <c r="M40" s="5"/>
      <c r="N40" s="5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7" s="89" customFormat="1" ht="29.25" customHeight="1">
      <c r="A41" s="330" t="s">
        <v>35</v>
      </c>
      <c r="B41" s="331">
        <f t="shared" ref="B41:G41" si="0">B6+B13+B18+B22+B27+B33+B39</f>
        <v>6896179</v>
      </c>
      <c r="C41" s="331">
        <f t="shared" si="0"/>
        <v>5510500</v>
      </c>
      <c r="D41" s="331">
        <f t="shared" si="0"/>
        <v>2524000</v>
      </c>
      <c r="E41" s="331">
        <f t="shared" si="0"/>
        <v>0</v>
      </c>
      <c r="F41" s="331">
        <f t="shared" si="0"/>
        <v>317700</v>
      </c>
      <c r="G41" s="332">
        <f t="shared" si="0"/>
        <v>15248379</v>
      </c>
      <c r="H41" s="332">
        <f>H6+H13+H18+H22+H27+H33</f>
        <v>0</v>
      </c>
      <c r="I41" s="332"/>
      <c r="J41" s="332"/>
      <c r="K41" s="332"/>
      <c r="L41" s="332"/>
      <c r="M41" s="332"/>
      <c r="N41" s="332"/>
      <c r="O41" s="332"/>
      <c r="P41" s="332"/>
      <c r="Q41" s="332"/>
      <c r="R41" s="332">
        <f>R6+R13+R18+R22+R27+R33+R39</f>
        <v>4310125</v>
      </c>
      <c r="S41" s="332">
        <f t="shared" ref="S41:Y41" si="1">S6+S13+S18+S22+S27+S33+S39</f>
        <v>8033527</v>
      </c>
      <c r="T41" s="332">
        <f t="shared" si="1"/>
        <v>8837900</v>
      </c>
      <c r="U41" s="332">
        <f t="shared" si="1"/>
        <v>11053040</v>
      </c>
      <c r="V41" s="332">
        <f t="shared" si="1"/>
        <v>12872640</v>
      </c>
      <c r="W41" s="332">
        <f t="shared" si="1"/>
        <v>13694440</v>
      </c>
      <c r="X41" s="332">
        <f t="shared" si="1"/>
        <v>13694440</v>
      </c>
      <c r="Y41" s="332">
        <f t="shared" si="1"/>
        <v>13694440</v>
      </c>
      <c r="Z41" s="332"/>
    </row>
    <row r="42" spans="1:27" s="89" customFormat="1" ht="25.9" customHeight="1">
      <c r="A42" s="330" t="s">
        <v>34</v>
      </c>
      <c r="B42" s="331">
        <f t="shared" ref="B42:H43" si="2">B7+B19+B23+B28+B34</f>
        <v>1459052</v>
      </c>
      <c r="C42" s="331">
        <f t="shared" si="2"/>
        <v>574500</v>
      </c>
      <c r="D42" s="331">
        <f t="shared" si="2"/>
        <v>666500</v>
      </c>
      <c r="E42" s="331">
        <f t="shared" si="2"/>
        <v>0</v>
      </c>
      <c r="F42" s="331">
        <f t="shared" si="2"/>
        <v>0</v>
      </c>
      <c r="G42" s="332">
        <f t="shared" si="2"/>
        <v>2700052</v>
      </c>
      <c r="H42" s="332">
        <f t="shared" si="2"/>
        <v>0</v>
      </c>
      <c r="I42" s="332"/>
      <c r="J42" s="332"/>
      <c r="K42" s="332"/>
      <c r="L42" s="332"/>
      <c r="M42" s="332"/>
      <c r="N42" s="332"/>
      <c r="O42" s="332"/>
      <c r="P42" s="332"/>
      <c r="Q42" s="332"/>
      <c r="R42" s="332">
        <f t="shared" ref="R42:Y43" si="3">R7+R19+R23+R28+R34</f>
        <v>496200</v>
      </c>
      <c r="S42" s="332">
        <f t="shared" si="3"/>
        <v>1187300</v>
      </c>
      <c r="T42" s="332">
        <f t="shared" si="3"/>
        <v>1468500</v>
      </c>
      <c r="U42" s="332">
        <f t="shared" si="3"/>
        <v>1920400</v>
      </c>
      <c r="V42" s="332">
        <f t="shared" si="3"/>
        <v>1920400</v>
      </c>
      <c r="W42" s="332">
        <f t="shared" si="3"/>
        <v>1920400</v>
      </c>
      <c r="X42" s="332">
        <f>X7+X19+X23+X28+X34</f>
        <v>1920400</v>
      </c>
      <c r="Y42" s="332">
        <f t="shared" si="3"/>
        <v>1920400</v>
      </c>
      <c r="Z42" s="332"/>
    </row>
    <row r="43" spans="1:27" s="89" customFormat="1" ht="26.45" customHeight="1">
      <c r="A43" s="330" t="s">
        <v>33</v>
      </c>
      <c r="B43" s="331">
        <f t="shared" si="2"/>
        <v>0</v>
      </c>
      <c r="C43" s="331">
        <f t="shared" si="2"/>
        <v>1113800</v>
      </c>
      <c r="D43" s="331">
        <f t="shared" si="2"/>
        <v>1086700</v>
      </c>
      <c r="E43" s="331">
        <f t="shared" si="2"/>
        <v>0</v>
      </c>
      <c r="F43" s="331">
        <f t="shared" si="2"/>
        <v>0</v>
      </c>
      <c r="G43" s="332">
        <f t="shared" si="2"/>
        <v>2200500</v>
      </c>
      <c r="H43" s="332">
        <f t="shared" si="2"/>
        <v>0</v>
      </c>
      <c r="I43" s="332"/>
      <c r="J43" s="332"/>
      <c r="K43" s="332"/>
      <c r="L43" s="332"/>
      <c r="M43" s="332"/>
      <c r="N43" s="332"/>
      <c r="O43" s="332"/>
      <c r="P43" s="332"/>
      <c r="Q43" s="332"/>
      <c r="R43" s="332">
        <f t="shared" si="3"/>
        <v>0</v>
      </c>
      <c r="S43" s="332">
        <f t="shared" si="3"/>
        <v>1064900</v>
      </c>
      <c r="T43" s="332">
        <f t="shared" si="3"/>
        <v>1959100</v>
      </c>
      <c r="U43" s="332">
        <f t="shared" si="3"/>
        <v>2359300</v>
      </c>
      <c r="V43" s="332">
        <f t="shared" si="3"/>
        <v>2359300</v>
      </c>
      <c r="W43" s="332">
        <f t="shared" si="3"/>
        <v>2359300</v>
      </c>
      <c r="X43" s="332">
        <f>X8+X20+X24+X29+X35</f>
        <v>2359300</v>
      </c>
      <c r="Y43" s="332">
        <f t="shared" si="3"/>
        <v>2359300</v>
      </c>
      <c r="Z43" s="332"/>
    </row>
    <row r="44" spans="1:27" s="336" customFormat="1" ht="35.25" customHeight="1">
      <c r="A44" s="333" t="s">
        <v>36</v>
      </c>
      <c r="B44" s="334">
        <f t="shared" ref="B44:H44" si="4">SUM(B41:B43)</f>
        <v>8355231</v>
      </c>
      <c r="C44" s="334">
        <f t="shared" si="4"/>
        <v>7198800</v>
      </c>
      <c r="D44" s="334">
        <f t="shared" si="4"/>
        <v>4277200</v>
      </c>
      <c r="E44" s="334">
        <f t="shared" si="4"/>
        <v>0</v>
      </c>
      <c r="F44" s="334">
        <f t="shared" si="4"/>
        <v>317700</v>
      </c>
      <c r="G44" s="32">
        <f t="shared" si="4"/>
        <v>20148931</v>
      </c>
      <c r="H44" s="335">
        <f t="shared" si="4"/>
        <v>0</v>
      </c>
      <c r="I44" s="32"/>
      <c r="J44" s="32"/>
      <c r="K44" s="32"/>
      <c r="L44" s="32"/>
      <c r="M44" s="32"/>
      <c r="N44" s="32"/>
      <c r="O44" s="32"/>
      <c r="P44" s="32"/>
      <c r="Q44" s="32"/>
      <c r="R44" s="32">
        <f t="shared" ref="R44:Y44" si="5">SUM(R41:R43)</f>
        <v>4806325</v>
      </c>
      <c r="S44" s="32">
        <f t="shared" si="5"/>
        <v>10285727</v>
      </c>
      <c r="T44" s="32">
        <f t="shared" si="5"/>
        <v>12265500</v>
      </c>
      <c r="U44" s="32">
        <f t="shared" si="5"/>
        <v>15332740</v>
      </c>
      <c r="V44" s="32">
        <f t="shared" si="5"/>
        <v>17152340</v>
      </c>
      <c r="W44" s="32">
        <f t="shared" si="5"/>
        <v>17974140</v>
      </c>
      <c r="X44" s="32">
        <f>SUM(X41:X43)</f>
        <v>17974140</v>
      </c>
      <c r="Y44" s="32">
        <f t="shared" si="5"/>
        <v>17974140</v>
      </c>
      <c r="Z44" s="32"/>
    </row>
    <row r="45" spans="1:27" s="7" customFormat="1" ht="28.15" customHeight="1">
      <c r="A45" s="90" t="s">
        <v>37</v>
      </c>
      <c r="B45" s="91"/>
      <c r="C45" s="91"/>
      <c r="D45" s="91"/>
      <c r="E45" s="91"/>
      <c r="F45" s="91"/>
      <c r="G45" s="33">
        <f t="shared" ref="G45" si="6">G9+G14+G15+G16+G30+G37</f>
        <v>10620354.18</v>
      </c>
      <c r="H45" s="33">
        <f t="shared" ref="H45" si="7">H9+H14+H15+H16+H30+H37</f>
        <v>160000</v>
      </c>
      <c r="I45" s="33"/>
      <c r="J45" s="33"/>
      <c r="K45" s="33"/>
      <c r="L45" s="33"/>
      <c r="M45" s="33"/>
      <c r="N45" s="33">
        <f>N9+N14+N15+N16+N30+N37</f>
        <v>4451000</v>
      </c>
      <c r="O45" s="33">
        <f t="shared" ref="O45:Z45" si="8">O9+O14+O15+O16+O30+O37</f>
        <v>449534</v>
      </c>
      <c r="P45" s="33">
        <f t="shared" si="8"/>
        <v>78000</v>
      </c>
      <c r="Q45" s="33">
        <f t="shared" si="8"/>
        <v>527534</v>
      </c>
      <c r="R45" s="33">
        <f t="shared" si="8"/>
        <v>167100.4</v>
      </c>
      <c r="S45" s="33">
        <f t="shared" si="8"/>
        <v>275000.40000000002</v>
      </c>
      <c r="T45" s="33">
        <f t="shared" si="8"/>
        <v>493290.56666666671</v>
      </c>
      <c r="U45" s="33">
        <f t="shared" si="8"/>
        <v>2270481.3166666664</v>
      </c>
      <c r="V45" s="33">
        <f t="shared" si="8"/>
        <v>3557400.0666666664</v>
      </c>
      <c r="W45" s="33">
        <f t="shared" si="8"/>
        <v>5228576.9119999995</v>
      </c>
      <c r="X45" s="33">
        <f t="shared" si="8"/>
        <v>6061359.0480000004</v>
      </c>
      <c r="Y45" s="33">
        <f t="shared" si="8"/>
        <v>6074359.0480000004</v>
      </c>
      <c r="Z45" s="92">
        <f t="shared" si="8"/>
        <v>29.670400000000001</v>
      </c>
    </row>
    <row r="46" spans="1:27" s="7" customFormat="1" ht="28.9" customHeight="1">
      <c r="A46" s="90" t="s">
        <v>38</v>
      </c>
      <c r="B46" s="91"/>
      <c r="C46" s="91"/>
      <c r="D46" s="91"/>
      <c r="E46" s="91"/>
      <c r="F46" s="91"/>
      <c r="G46" s="33">
        <f>G10+G25+G31</f>
        <v>668989.05000000005</v>
      </c>
      <c r="H46" s="33">
        <f t="shared" ref="H46:Y46" si="9">H10+H25+H31</f>
        <v>48090</v>
      </c>
      <c r="I46" s="33"/>
      <c r="J46" s="33"/>
      <c r="K46" s="33"/>
      <c r="L46" s="33"/>
      <c r="M46" s="33"/>
      <c r="N46" s="33"/>
      <c r="O46" s="33"/>
      <c r="P46" s="33"/>
      <c r="Q46" s="33"/>
      <c r="R46" s="33">
        <f t="shared" si="9"/>
        <v>93273.333333333343</v>
      </c>
      <c r="S46" s="33">
        <f t="shared" si="9"/>
        <v>215269</v>
      </c>
      <c r="T46" s="33">
        <f t="shared" si="9"/>
        <v>215269</v>
      </c>
      <c r="U46" s="33">
        <f t="shared" si="9"/>
        <v>215269</v>
      </c>
      <c r="V46" s="33">
        <f t="shared" si="9"/>
        <v>218382</v>
      </c>
      <c r="W46" s="33">
        <f t="shared" si="9"/>
        <v>259609</v>
      </c>
      <c r="X46" s="33">
        <f t="shared" si="9"/>
        <v>259609</v>
      </c>
      <c r="Y46" s="33">
        <f t="shared" si="9"/>
        <v>259609</v>
      </c>
      <c r="Z46" s="97">
        <f>Z10+Z25</f>
        <v>13.319400000000002</v>
      </c>
    </row>
    <row r="47" spans="1:27" s="7" customFormat="1" ht="27.6" customHeight="1">
      <c r="A47" s="90" t="s">
        <v>40</v>
      </c>
      <c r="B47" s="96"/>
      <c r="C47" s="96"/>
      <c r="D47" s="96"/>
      <c r="E47" s="96"/>
      <c r="F47" s="96"/>
      <c r="G47" s="33">
        <f>G11</f>
        <v>0</v>
      </c>
      <c r="H47" s="33">
        <f>H11</f>
        <v>0</v>
      </c>
      <c r="I47" s="33"/>
      <c r="J47" s="33"/>
      <c r="K47" s="33"/>
      <c r="L47" s="33"/>
      <c r="M47" s="33"/>
      <c r="N47" s="33"/>
      <c r="O47" s="33"/>
      <c r="P47" s="33"/>
      <c r="Q47" s="33"/>
      <c r="R47" s="33">
        <f>R11</f>
        <v>0</v>
      </c>
      <c r="S47" s="33">
        <f t="shared" ref="S47:Y47" si="10">S11</f>
        <v>3026.6666666666665</v>
      </c>
      <c r="T47" s="33">
        <f t="shared" si="10"/>
        <v>9080</v>
      </c>
      <c r="U47" s="33">
        <f t="shared" si="10"/>
        <v>9080</v>
      </c>
      <c r="V47" s="33">
        <f t="shared" si="10"/>
        <v>9080</v>
      </c>
      <c r="W47" s="33">
        <f t="shared" si="10"/>
        <v>9080</v>
      </c>
      <c r="X47" s="33">
        <f t="shared" si="10"/>
        <v>9080</v>
      </c>
      <c r="Y47" s="33">
        <f t="shared" si="10"/>
        <v>9080</v>
      </c>
      <c r="Z47" s="98">
        <f>Z11</f>
        <v>0.91710000000000003</v>
      </c>
    </row>
    <row r="48" spans="1:27" s="7" customFormat="1" ht="35.25" customHeight="1">
      <c r="A48" s="99" t="s">
        <v>193</v>
      </c>
      <c r="B48" s="96"/>
      <c r="C48" s="96"/>
      <c r="D48" s="96"/>
      <c r="E48" s="96"/>
      <c r="F48" s="96"/>
      <c r="G48" s="33"/>
      <c r="H48" s="33"/>
      <c r="I48" s="33"/>
      <c r="J48" s="33"/>
      <c r="K48" s="33"/>
      <c r="L48" s="33"/>
      <c r="M48" s="33"/>
      <c r="N48" s="33"/>
      <c r="O48" s="100"/>
      <c r="P48" s="100"/>
      <c r="Q48" s="100"/>
      <c r="R48" s="101"/>
      <c r="S48" s="101"/>
      <c r="T48" s="101"/>
      <c r="U48" s="101"/>
      <c r="V48" s="101"/>
      <c r="W48" s="101"/>
      <c r="X48" s="101"/>
      <c r="Y48" s="101">
        <v>255000</v>
      </c>
      <c r="Z48" s="100"/>
    </row>
    <row r="49" spans="1:29" s="7" customFormat="1" ht="36" customHeight="1">
      <c r="A49" s="99" t="s">
        <v>194</v>
      </c>
      <c r="B49" s="96"/>
      <c r="C49" s="96"/>
      <c r="D49" s="96"/>
      <c r="E49" s="96"/>
      <c r="F49" s="96"/>
      <c r="G49" s="33"/>
      <c r="H49" s="33"/>
      <c r="I49" s="33"/>
      <c r="J49" s="33"/>
      <c r="K49" s="33"/>
      <c r="L49" s="33"/>
      <c r="M49" s="33"/>
      <c r="N49" s="33"/>
      <c r="O49" s="100"/>
      <c r="P49" s="100"/>
      <c r="Q49" s="100"/>
      <c r="R49" s="101"/>
      <c r="S49" s="101"/>
      <c r="T49" s="101"/>
      <c r="U49" s="101"/>
      <c r="V49" s="101"/>
      <c r="W49" s="101"/>
      <c r="X49" s="101"/>
      <c r="Y49" s="101">
        <v>41300</v>
      </c>
      <c r="Z49" s="100"/>
    </row>
    <row r="50" spans="1:29" s="8" customFormat="1" ht="36.75" customHeight="1">
      <c r="A50" s="102" t="s">
        <v>39</v>
      </c>
      <c r="B50" s="103"/>
      <c r="C50" s="103"/>
      <c r="D50" s="103"/>
      <c r="E50" s="103"/>
      <c r="F50" s="103"/>
      <c r="G50" s="34">
        <f t="shared" ref="G50:Z50" si="11">SUM(G45:G49)</f>
        <v>11289343.23</v>
      </c>
      <c r="H50" s="34">
        <f t="shared" ref="H50:N50" si="12">SUM(H45:H49)</f>
        <v>208090</v>
      </c>
      <c r="I50" s="91"/>
      <c r="J50" s="91"/>
      <c r="K50" s="91"/>
      <c r="L50" s="91"/>
      <c r="M50" s="91"/>
      <c r="N50" s="34">
        <f t="shared" si="12"/>
        <v>4451000</v>
      </c>
      <c r="O50" s="34">
        <f t="shared" si="11"/>
        <v>449534</v>
      </c>
      <c r="P50" s="34">
        <f t="shared" si="11"/>
        <v>78000</v>
      </c>
      <c r="Q50" s="34">
        <f t="shared" si="11"/>
        <v>527534</v>
      </c>
      <c r="R50" s="104">
        <f t="shared" si="11"/>
        <v>260373.73333333334</v>
      </c>
      <c r="S50" s="104">
        <f t="shared" si="11"/>
        <v>493296.06666666671</v>
      </c>
      <c r="T50" s="104">
        <f t="shared" si="11"/>
        <v>717639.56666666665</v>
      </c>
      <c r="U50" s="104">
        <f t="shared" si="11"/>
        <v>2494830.3166666664</v>
      </c>
      <c r="V50" s="104">
        <f t="shared" si="11"/>
        <v>3784862.0666666664</v>
      </c>
      <c r="W50" s="120">
        <f t="shared" si="11"/>
        <v>5497265.9119999995</v>
      </c>
      <c r="X50" s="120">
        <f>SUM(X45:X49)</f>
        <v>6330048.0480000004</v>
      </c>
      <c r="Y50" s="120">
        <f t="shared" si="11"/>
        <v>6639348.0480000004</v>
      </c>
      <c r="Z50" s="105">
        <f t="shared" si="11"/>
        <v>43.9069</v>
      </c>
    </row>
    <row r="51" spans="1:29" s="9" customFormat="1" ht="14.45" customHeight="1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18"/>
      <c r="P51" s="18"/>
      <c r="Q51" s="18"/>
      <c r="R51" s="21"/>
      <c r="S51" s="21"/>
      <c r="T51" s="21"/>
      <c r="U51" s="21"/>
      <c r="V51" s="21"/>
      <c r="W51" s="21"/>
      <c r="X51" s="21"/>
      <c r="Y51" s="21"/>
      <c r="Z51" s="22"/>
    </row>
    <row r="52" spans="1:29" s="343" customFormat="1" ht="57.75" customHeight="1">
      <c r="A52" s="338" t="s">
        <v>326</v>
      </c>
      <c r="B52" s="339">
        <f t="shared" ref="B52:Z52" si="13">B44+B50</f>
        <v>8355231</v>
      </c>
      <c r="C52" s="339">
        <f t="shared" si="13"/>
        <v>7198800</v>
      </c>
      <c r="D52" s="339">
        <f t="shared" si="13"/>
        <v>4277200</v>
      </c>
      <c r="E52" s="339">
        <f t="shared" si="13"/>
        <v>0</v>
      </c>
      <c r="F52" s="339">
        <f t="shared" si="13"/>
        <v>317700</v>
      </c>
      <c r="G52" s="340">
        <f t="shared" si="13"/>
        <v>31438274.23</v>
      </c>
      <c r="H52" s="340">
        <f t="shared" si="13"/>
        <v>208090</v>
      </c>
      <c r="I52" s="341"/>
      <c r="J52" s="341"/>
      <c r="K52" s="341"/>
      <c r="L52" s="341"/>
      <c r="M52" s="341"/>
      <c r="N52" s="340">
        <f t="shared" si="13"/>
        <v>4451000</v>
      </c>
      <c r="O52" s="342">
        <f t="shared" si="13"/>
        <v>449534</v>
      </c>
      <c r="P52" s="342">
        <f t="shared" si="13"/>
        <v>78000</v>
      </c>
      <c r="Q52" s="342">
        <f t="shared" si="13"/>
        <v>527534</v>
      </c>
      <c r="R52" s="340">
        <f t="shared" si="13"/>
        <v>5066698.7333333334</v>
      </c>
      <c r="S52" s="340">
        <f t="shared" si="13"/>
        <v>10779023.066666666</v>
      </c>
      <c r="T52" s="340">
        <f t="shared" si="13"/>
        <v>12983139.566666666</v>
      </c>
      <c r="U52" s="340">
        <f t="shared" si="13"/>
        <v>17827570.316666666</v>
      </c>
      <c r="V52" s="340">
        <f t="shared" si="13"/>
        <v>20937202.066666666</v>
      </c>
      <c r="W52" s="340">
        <f t="shared" si="13"/>
        <v>23471405.912</v>
      </c>
      <c r="X52" s="340">
        <f>X44+X50</f>
        <v>24304188.048</v>
      </c>
      <c r="Y52" s="340">
        <f t="shared" si="13"/>
        <v>24613488.048</v>
      </c>
      <c r="Z52" s="35">
        <f t="shared" si="13"/>
        <v>43.9069</v>
      </c>
    </row>
    <row r="53" spans="1:29" s="9" customFormat="1" ht="24.75" customHeight="1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18"/>
      <c r="P53" s="18"/>
      <c r="Q53" s="18"/>
      <c r="R53" s="21"/>
      <c r="S53" s="21"/>
      <c r="T53" s="21"/>
      <c r="U53" s="21"/>
      <c r="V53" s="21"/>
      <c r="W53" s="21"/>
      <c r="X53" s="21"/>
      <c r="Y53" s="21"/>
      <c r="Z53" s="22"/>
    </row>
    <row r="54" spans="1:29" s="51" customFormat="1" ht="29.45" customHeight="1">
      <c r="A54" s="115" t="s">
        <v>28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9" s="347" customFormat="1" ht="37.5" hidden="1" customHeight="1" outlineLevel="1">
      <c r="A55" s="344" t="s">
        <v>327</v>
      </c>
      <c r="B55" s="345">
        <v>15167000</v>
      </c>
      <c r="C55" s="345">
        <v>5902000</v>
      </c>
      <c r="D55" s="345">
        <v>1081000</v>
      </c>
      <c r="E55" s="345">
        <v>0</v>
      </c>
      <c r="F55" s="345">
        <v>0</v>
      </c>
      <c r="G55" s="32">
        <v>22150000</v>
      </c>
      <c r="H55" s="32">
        <v>900000</v>
      </c>
      <c r="I55" s="32"/>
      <c r="J55" s="32"/>
      <c r="K55" s="32"/>
      <c r="L55" s="32"/>
      <c r="M55" s="32"/>
      <c r="N55" s="32"/>
      <c r="O55" s="32"/>
      <c r="P55" s="32"/>
      <c r="Q55" s="32"/>
      <c r="R55" s="32">
        <v>7371000</v>
      </c>
      <c r="S55" s="32">
        <v>12232000</v>
      </c>
      <c r="T55" s="32">
        <v>13000000</v>
      </c>
      <c r="U55" s="32">
        <v>15000000</v>
      </c>
      <c r="V55" s="346"/>
      <c r="W55" s="346"/>
      <c r="X55" s="346">
        <v>17974140</v>
      </c>
      <c r="Y55" s="346">
        <v>17974140</v>
      </c>
      <c r="Z55" s="32"/>
      <c r="AA55" s="538" t="s">
        <v>414</v>
      </c>
    </row>
    <row r="56" spans="1:29" s="347" customFormat="1" ht="37.5" hidden="1" customHeight="1" outlineLevel="1">
      <c r="A56" s="348" t="s">
        <v>158</v>
      </c>
      <c r="B56" s="345"/>
      <c r="C56" s="345"/>
      <c r="D56" s="345"/>
      <c r="E56" s="345"/>
      <c r="F56" s="345">
        <v>329000</v>
      </c>
      <c r="G56" s="53">
        <v>329000</v>
      </c>
      <c r="H56" s="339"/>
      <c r="I56" s="53"/>
      <c r="J56" s="53"/>
      <c r="K56" s="53"/>
      <c r="L56" s="53"/>
      <c r="M56" s="53"/>
      <c r="N56" s="53"/>
      <c r="O56" s="53"/>
      <c r="P56" s="53"/>
      <c r="Q56" s="53"/>
      <c r="R56" s="53">
        <v>0</v>
      </c>
      <c r="S56" s="53">
        <v>0</v>
      </c>
      <c r="T56" s="53">
        <v>0</v>
      </c>
      <c r="U56" s="53">
        <v>0</v>
      </c>
      <c r="V56" s="53"/>
      <c r="W56" s="53"/>
      <c r="X56" s="53"/>
      <c r="Y56" s="53"/>
      <c r="Z56" s="32"/>
      <c r="AB56" s="54"/>
    </row>
    <row r="57" spans="1:29" s="347" customFormat="1" ht="36.75" customHeight="1" collapsed="1">
      <c r="A57" s="349" t="s">
        <v>250</v>
      </c>
      <c r="B57" s="345">
        <f t="shared" ref="B57:G57" si="14">B55+B56</f>
        <v>15167000</v>
      </c>
      <c r="C57" s="345">
        <f t="shared" si="14"/>
        <v>5902000</v>
      </c>
      <c r="D57" s="345">
        <f t="shared" si="14"/>
        <v>1081000</v>
      </c>
      <c r="E57" s="345">
        <f t="shared" si="14"/>
        <v>0</v>
      </c>
      <c r="F57" s="345">
        <f t="shared" si="14"/>
        <v>329000</v>
      </c>
      <c r="G57" s="32">
        <f t="shared" si="14"/>
        <v>22479000</v>
      </c>
      <c r="H57" s="32">
        <f t="shared" ref="H57:R57" si="15">H55+H56</f>
        <v>900000</v>
      </c>
      <c r="I57" s="32">
        <f t="shared" si="15"/>
        <v>0</v>
      </c>
      <c r="J57" s="32">
        <f t="shared" si="15"/>
        <v>0</v>
      </c>
      <c r="K57" s="32">
        <f t="shared" si="15"/>
        <v>0</v>
      </c>
      <c r="L57" s="32">
        <f t="shared" si="15"/>
        <v>0</v>
      </c>
      <c r="M57" s="32">
        <f t="shared" si="15"/>
        <v>0</v>
      </c>
      <c r="N57" s="32"/>
      <c r="O57" s="32"/>
      <c r="P57" s="32"/>
      <c r="Q57" s="32"/>
      <c r="R57" s="32">
        <f t="shared" si="15"/>
        <v>7371000</v>
      </c>
      <c r="S57" s="32">
        <f t="shared" ref="S57:Y57" si="16">S55+S56</f>
        <v>12232000</v>
      </c>
      <c r="T57" s="32">
        <f t="shared" si="16"/>
        <v>13000000</v>
      </c>
      <c r="U57" s="32">
        <f t="shared" si="16"/>
        <v>15000000</v>
      </c>
      <c r="V57" s="53">
        <f>V55+V56</f>
        <v>0</v>
      </c>
      <c r="W57" s="53">
        <f t="shared" si="16"/>
        <v>0</v>
      </c>
      <c r="X57" s="53">
        <f t="shared" si="16"/>
        <v>17974140</v>
      </c>
      <c r="Y57" s="53">
        <f t="shared" si="16"/>
        <v>17974140</v>
      </c>
      <c r="Z57" s="32"/>
    </row>
    <row r="58" spans="1:29" s="347" customFormat="1" ht="37.5" hidden="1" customHeight="1" outlineLevel="1">
      <c r="A58" s="350" t="s">
        <v>328</v>
      </c>
      <c r="B58" s="351">
        <v>2202000</v>
      </c>
      <c r="C58" s="351">
        <v>3768000</v>
      </c>
      <c r="D58" s="351">
        <v>3850000</v>
      </c>
      <c r="E58" s="351">
        <v>2204000</v>
      </c>
      <c r="F58" s="351">
        <v>472000</v>
      </c>
      <c r="G58" s="34">
        <v>12496000</v>
      </c>
      <c r="H58" s="34">
        <v>660000</v>
      </c>
      <c r="I58" s="34">
        <v>728000</v>
      </c>
      <c r="J58" s="34">
        <v>3266000</v>
      </c>
      <c r="K58" s="34">
        <v>2960000</v>
      </c>
      <c r="L58" s="34">
        <v>1023000</v>
      </c>
      <c r="M58" s="34">
        <v>183000</v>
      </c>
      <c r="N58" s="34">
        <v>8160000</v>
      </c>
      <c r="O58" s="352">
        <v>0</v>
      </c>
      <c r="P58" s="352">
        <v>0</v>
      </c>
      <c r="Q58" s="352">
        <v>0</v>
      </c>
      <c r="R58" s="34">
        <v>767000.4</v>
      </c>
      <c r="S58" s="34">
        <v>2483000</v>
      </c>
      <c r="T58" s="34">
        <v>5500000</v>
      </c>
      <c r="U58" s="34">
        <v>11419000</v>
      </c>
      <c r="V58" s="353"/>
      <c r="W58" s="353"/>
      <c r="X58" s="353">
        <v>6330048.0480000004</v>
      </c>
      <c r="Y58" s="353">
        <v>6639348.0480000004</v>
      </c>
      <c r="Z58" s="352">
        <v>40.793299999999995</v>
      </c>
      <c r="AA58" s="538" t="s">
        <v>414</v>
      </c>
    </row>
    <row r="59" spans="1:29" s="347" customFormat="1" ht="37.5" hidden="1" customHeight="1" outlineLevel="1">
      <c r="A59" s="354" t="s">
        <v>157</v>
      </c>
      <c r="B59" s="355"/>
      <c r="C59" s="355"/>
      <c r="D59" s="355"/>
      <c r="E59" s="355"/>
      <c r="F59" s="351">
        <v>329000</v>
      </c>
      <c r="G59" s="34">
        <v>329000</v>
      </c>
      <c r="H59" s="91"/>
      <c r="I59" s="356"/>
      <c r="J59" s="356"/>
      <c r="K59" s="356"/>
      <c r="L59" s="356"/>
      <c r="M59" s="356"/>
      <c r="N59" s="356"/>
      <c r="O59" s="357"/>
      <c r="P59" s="357"/>
      <c r="Q59" s="357"/>
      <c r="R59" s="34">
        <v>0</v>
      </c>
      <c r="S59" s="34">
        <v>0</v>
      </c>
      <c r="T59" s="34">
        <v>0</v>
      </c>
      <c r="U59" s="34">
        <v>0</v>
      </c>
      <c r="V59" s="353"/>
      <c r="W59" s="353"/>
      <c r="X59" s="353"/>
      <c r="Y59" s="353"/>
      <c r="Z59" s="32"/>
    </row>
    <row r="60" spans="1:29" s="347" customFormat="1" ht="43.5" customHeight="1" collapsed="1">
      <c r="A60" s="358" t="s">
        <v>251</v>
      </c>
      <c r="B60" s="351">
        <f t="shared" ref="B60:G60" si="17">B58-B59</f>
        <v>2202000</v>
      </c>
      <c r="C60" s="351">
        <f t="shared" si="17"/>
        <v>3768000</v>
      </c>
      <c r="D60" s="351">
        <f t="shared" si="17"/>
        <v>3850000</v>
      </c>
      <c r="E60" s="351">
        <f t="shared" si="17"/>
        <v>2204000</v>
      </c>
      <c r="F60" s="351">
        <f t="shared" si="17"/>
        <v>143000</v>
      </c>
      <c r="G60" s="34">
        <f t="shared" si="17"/>
        <v>12167000</v>
      </c>
      <c r="H60" s="34">
        <f t="shared" ref="H60:U60" si="18">H58-H59</f>
        <v>660000</v>
      </c>
      <c r="I60" s="34">
        <f t="shared" si="18"/>
        <v>728000</v>
      </c>
      <c r="J60" s="34">
        <f t="shared" si="18"/>
        <v>3266000</v>
      </c>
      <c r="K60" s="34">
        <f t="shared" si="18"/>
        <v>2960000</v>
      </c>
      <c r="L60" s="34">
        <f t="shared" si="18"/>
        <v>1023000</v>
      </c>
      <c r="M60" s="34">
        <f t="shared" si="18"/>
        <v>183000</v>
      </c>
      <c r="N60" s="34">
        <f t="shared" si="18"/>
        <v>8160000</v>
      </c>
      <c r="O60" s="352">
        <f t="shared" si="18"/>
        <v>0</v>
      </c>
      <c r="P60" s="352">
        <f t="shared" si="18"/>
        <v>0</v>
      </c>
      <c r="Q60" s="352">
        <f t="shared" si="18"/>
        <v>0</v>
      </c>
      <c r="R60" s="34">
        <f t="shared" si="18"/>
        <v>767000.4</v>
      </c>
      <c r="S60" s="34">
        <f t="shared" si="18"/>
        <v>2483000</v>
      </c>
      <c r="T60" s="34">
        <f t="shared" si="18"/>
        <v>5500000</v>
      </c>
      <c r="U60" s="34">
        <f t="shared" si="18"/>
        <v>11419000</v>
      </c>
      <c r="V60" s="356">
        <f>V58+V59</f>
        <v>0</v>
      </c>
      <c r="W60" s="356">
        <f t="shared" ref="W60:Y60" si="19">W58+W59</f>
        <v>0</v>
      </c>
      <c r="X60" s="356">
        <f>X58+X59</f>
        <v>6330048.0480000004</v>
      </c>
      <c r="Y60" s="356">
        <f t="shared" si="19"/>
        <v>6639348.0480000004</v>
      </c>
      <c r="Z60" s="352">
        <v>40.793299999999995</v>
      </c>
    </row>
    <row r="61" spans="1:29" s="1" customFormat="1" ht="61.5" customHeight="1">
      <c r="A61" s="349" t="s">
        <v>12</v>
      </c>
      <c r="B61" s="345">
        <v>500000</v>
      </c>
      <c r="C61" s="345">
        <v>500000</v>
      </c>
      <c r="D61" s="345">
        <v>0</v>
      </c>
      <c r="E61" s="345">
        <v>0</v>
      </c>
      <c r="F61" s="345">
        <v>0</v>
      </c>
      <c r="G61" s="32">
        <v>1000000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>
        <v>500000</v>
      </c>
      <c r="S61" s="32">
        <v>1000000</v>
      </c>
      <c r="T61" s="32">
        <v>1500000</v>
      </c>
      <c r="U61" s="32">
        <v>1500000</v>
      </c>
      <c r="V61" s="53">
        <v>0</v>
      </c>
      <c r="W61" s="53">
        <v>0</v>
      </c>
      <c r="X61" s="53">
        <v>0</v>
      </c>
      <c r="Y61" s="53">
        <v>0</v>
      </c>
      <c r="Z61" s="32"/>
      <c r="AA61" s="526" t="s">
        <v>254</v>
      </c>
    </row>
    <row r="62" spans="1:29" s="347" customFormat="1" ht="61.5" customHeight="1">
      <c r="A62" s="359" t="s">
        <v>255</v>
      </c>
      <c r="B62" s="360">
        <f>B57+B60+B61</f>
        <v>17869000</v>
      </c>
      <c r="C62" s="360">
        <f t="shared" ref="C62:F62" si="20">C57+C60+C61</f>
        <v>10170000</v>
      </c>
      <c r="D62" s="360">
        <f t="shared" si="20"/>
        <v>4931000</v>
      </c>
      <c r="E62" s="360">
        <f t="shared" si="20"/>
        <v>2204000</v>
      </c>
      <c r="F62" s="360">
        <f t="shared" si="20"/>
        <v>472000</v>
      </c>
      <c r="G62" s="340">
        <f>G57+G60+G61</f>
        <v>35646000</v>
      </c>
      <c r="H62" s="340">
        <f t="shared" ref="H62:Z62" si="21">H57+H60+H61</f>
        <v>1560000</v>
      </c>
      <c r="I62" s="360">
        <f t="shared" si="21"/>
        <v>728000</v>
      </c>
      <c r="J62" s="360">
        <f t="shared" si="21"/>
        <v>3266000</v>
      </c>
      <c r="K62" s="360">
        <f t="shared" si="21"/>
        <v>2960000</v>
      </c>
      <c r="L62" s="360">
        <f t="shared" si="21"/>
        <v>1023000</v>
      </c>
      <c r="M62" s="360">
        <f t="shared" si="21"/>
        <v>183000</v>
      </c>
      <c r="N62" s="340">
        <f t="shared" si="21"/>
        <v>8160000</v>
      </c>
      <c r="O62" s="340">
        <f t="shared" si="21"/>
        <v>0</v>
      </c>
      <c r="P62" s="340">
        <f t="shared" si="21"/>
        <v>0</v>
      </c>
      <c r="Q62" s="340">
        <f t="shared" si="21"/>
        <v>0</v>
      </c>
      <c r="R62" s="340">
        <f t="shared" si="21"/>
        <v>8638000.4000000004</v>
      </c>
      <c r="S62" s="340">
        <f t="shared" si="21"/>
        <v>15715000</v>
      </c>
      <c r="T62" s="340">
        <f t="shared" si="21"/>
        <v>20000000</v>
      </c>
      <c r="U62" s="340">
        <f t="shared" si="21"/>
        <v>27919000</v>
      </c>
      <c r="V62" s="340">
        <f>V57+V60+V61</f>
        <v>0</v>
      </c>
      <c r="W62" s="340">
        <f t="shared" si="21"/>
        <v>0</v>
      </c>
      <c r="X62" s="340">
        <f t="shared" si="21"/>
        <v>24304188.048</v>
      </c>
      <c r="Y62" s="340">
        <f t="shared" si="21"/>
        <v>24613488.048</v>
      </c>
      <c r="Z62" s="361">
        <f t="shared" si="21"/>
        <v>40.793299999999995</v>
      </c>
      <c r="AA62" s="538" t="s">
        <v>414</v>
      </c>
    </row>
    <row r="63" spans="1:29" s="347" customFormat="1" ht="37.5" hidden="1" customHeight="1" outlineLevel="1">
      <c r="A63" s="362" t="s">
        <v>243</v>
      </c>
      <c r="B63" s="363"/>
      <c r="C63" s="363"/>
      <c r="D63" s="363"/>
      <c r="E63" s="363"/>
      <c r="F63" s="363"/>
      <c r="G63" s="364"/>
      <c r="H63" s="364"/>
      <c r="I63" s="363"/>
      <c r="J63" s="363"/>
      <c r="K63" s="363"/>
      <c r="L63" s="363"/>
      <c r="M63" s="363"/>
      <c r="N63" s="364"/>
      <c r="O63" s="364"/>
      <c r="P63" s="364"/>
      <c r="Q63" s="364"/>
      <c r="R63" s="364"/>
      <c r="S63" s="364"/>
      <c r="T63" s="364"/>
      <c r="U63" s="364"/>
      <c r="V63" s="364"/>
      <c r="W63" s="364"/>
      <c r="X63" s="364"/>
      <c r="Y63" s="365" t="s">
        <v>248</v>
      </c>
      <c r="Z63" s="361"/>
      <c r="AB63" s="366" t="s">
        <v>242</v>
      </c>
      <c r="AC63" s="367" t="s">
        <v>245</v>
      </c>
    </row>
    <row r="64" spans="1:29" s="347" customFormat="1" ht="37.5" hidden="1" customHeight="1" outlineLevel="1">
      <c r="A64" s="359" t="s">
        <v>244</v>
      </c>
      <c r="B64" s="360">
        <f>B62+B63</f>
        <v>17869000</v>
      </c>
      <c r="C64" s="360">
        <f t="shared" ref="C64:Z64" si="22">C62+C63</f>
        <v>10170000</v>
      </c>
      <c r="D64" s="360">
        <f t="shared" si="22"/>
        <v>4931000</v>
      </c>
      <c r="E64" s="360">
        <f t="shared" si="22"/>
        <v>2204000</v>
      </c>
      <c r="F64" s="360">
        <f t="shared" si="22"/>
        <v>472000</v>
      </c>
      <c r="G64" s="360">
        <f t="shared" si="22"/>
        <v>35646000</v>
      </c>
      <c r="H64" s="360">
        <f t="shared" si="22"/>
        <v>1560000</v>
      </c>
      <c r="I64" s="360">
        <f t="shared" si="22"/>
        <v>728000</v>
      </c>
      <c r="J64" s="360">
        <f t="shared" si="22"/>
        <v>3266000</v>
      </c>
      <c r="K64" s="360">
        <f t="shared" si="22"/>
        <v>2960000</v>
      </c>
      <c r="L64" s="360">
        <f t="shared" si="22"/>
        <v>1023000</v>
      </c>
      <c r="M64" s="360">
        <f t="shared" si="22"/>
        <v>183000</v>
      </c>
      <c r="N64" s="360">
        <f t="shared" si="22"/>
        <v>8160000</v>
      </c>
      <c r="O64" s="360">
        <f t="shared" si="22"/>
        <v>0</v>
      </c>
      <c r="P64" s="360">
        <f t="shared" si="22"/>
        <v>0</v>
      </c>
      <c r="Q64" s="360">
        <f t="shared" si="22"/>
        <v>0</v>
      </c>
      <c r="R64" s="360">
        <f t="shared" si="22"/>
        <v>8638000.4000000004</v>
      </c>
      <c r="S64" s="360">
        <f t="shared" si="22"/>
        <v>15715000</v>
      </c>
      <c r="T64" s="360">
        <f t="shared" si="22"/>
        <v>20000000</v>
      </c>
      <c r="U64" s="360">
        <f t="shared" si="22"/>
        <v>27919000</v>
      </c>
      <c r="V64" s="360">
        <f t="shared" si="22"/>
        <v>0</v>
      </c>
      <c r="W64" s="360">
        <f t="shared" si="22"/>
        <v>0</v>
      </c>
      <c r="X64" s="360">
        <f t="shared" si="22"/>
        <v>24304188.048</v>
      </c>
      <c r="Y64" s="360">
        <f>Y62</f>
        <v>24613488.048</v>
      </c>
      <c r="Z64" s="361">
        <f t="shared" si="22"/>
        <v>40.793299999999995</v>
      </c>
    </row>
    <row r="65" spans="1:28" s="1" customFormat="1" ht="36.75" customHeight="1" collapsed="1">
      <c r="A65" s="350" t="s">
        <v>123</v>
      </c>
      <c r="B65" s="368"/>
      <c r="C65" s="368"/>
      <c r="D65" s="368"/>
      <c r="E65" s="368"/>
      <c r="F65" s="368"/>
      <c r="G65" s="369"/>
      <c r="H65" s="369"/>
      <c r="I65" s="369"/>
      <c r="J65" s="369"/>
      <c r="K65" s="369"/>
      <c r="L65" s="369"/>
      <c r="M65" s="369"/>
      <c r="N65" s="369"/>
      <c r="O65" s="370"/>
      <c r="P65" s="370"/>
      <c r="Q65" s="370"/>
      <c r="R65" s="371"/>
      <c r="S65" s="371"/>
      <c r="T65" s="371"/>
      <c r="U65" s="371"/>
      <c r="V65" s="371"/>
      <c r="W65" s="371"/>
      <c r="X65" s="371"/>
      <c r="Y65" s="371"/>
      <c r="Z65" s="370">
        <v>5.6532</v>
      </c>
    </row>
    <row r="66" spans="1:28" s="1" customFormat="1" ht="35.25" customHeight="1">
      <c r="A66" s="350" t="s">
        <v>124</v>
      </c>
      <c r="B66" s="368"/>
      <c r="C66" s="368"/>
      <c r="D66" s="368"/>
      <c r="E66" s="368"/>
      <c r="F66" s="368"/>
      <c r="G66" s="369"/>
      <c r="H66" s="369"/>
      <c r="I66" s="369"/>
      <c r="J66" s="369"/>
      <c r="K66" s="369"/>
      <c r="L66" s="369"/>
      <c r="M66" s="369"/>
      <c r="N66" s="369"/>
      <c r="O66" s="370"/>
      <c r="P66" s="370"/>
      <c r="Q66" s="370"/>
      <c r="R66" s="371"/>
      <c r="S66" s="371"/>
      <c r="T66" s="371"/>
      <c r="U66" s="371"/>
      <c r="V66" s="371"/>
      <c r="W66" s="371"/>
      <c r="X66" s="371"/>
      <c r="Y66" s="371"/>
      <c r="Z66" s="370">
        <v>0.91710000000000003</v>
      </c>
    </row>
    <row r="67" spans="1:28" s="1" customFormat="1" ht="31.5" customHeight="1">
      <c r="A67" s="372" t="s">
        <v>120</v>
      </c>
      <c r="B67" s="373"/>
      <c r="C67" s="373"/>
      <c r="D67" s="373"/>
      <c r="E67" s="373"/>
      <c r="F67" s="373"/>
      <c r="G67" s="374"/>
      <c r="H67" s="374"/>
      <c r="I67" s="374"/>
      <c r="J67" s="374"/>
      <c r="K67" s="374"/>
      <c r="L67" s="374"/>
      <c r="M67" s="374"/>
      <c r="N67" s="374"/>
      <c r="O67" s="374"/>
      <c r="P67" s="374"/>
      <c r="Q67" s="374"/>
      <c r="R67" s="374"/>
      <c r="S67" s="374"/>
      <c r="T67" s="374"/>
      <c r="U67" s="374"/>
      <c r="V67" s="374"/>
      <c r="W67" s="374"/>
      <c r="X67" s="374"/>
      <c r="Y67" s="374"/>
      <c r="Z67" s="361">
        <v>47.363599999999991</v>
      </c>
    </row>
    <row r="68" spans="1:28" s="381" customFormat="1" ht="18" customHeight="1">
      <c r="A68" s="99"/>
      <c r="B68" s="375"/>
      <c r="C68" s="375"/>
      <c r="D68" s="375"/>
      <c r="E68" s="375"/>
      <c r="F68" s="375"/>
      <c r="G68" s="376"/>
      <c r="H68" s="376"/>
      <c r="I68" s="376"/>
      <c r="J68" s="376"/>
      <c r="K68" s="376"/>
      <c r="L68" s="376"/>
      <c r="M68" s="376"/>
      <c r="N68" s="376"/>
      <c r="O68" s="377"/>
      <c r="P68" s="376"/>
      <c r="Q68" s="377"/>
      <c r="R68" s="376"/>
      <c r="S68" s="376"/>
      <c r="T68" s="376"/>
      <c r="U68" s="376"/>
      <c r="V68" s="376"/>
      <c r="W68" s="376"/>
      <c r="X68" s="376"/>
      <c r="Y68" s="378"/>
      <c r="Z68" s="379"/>
      <c r="AA68" s="380"/>
    </row>
    <row r="69" spans="1:28" s="1" customFormat="1" ht="28.15" customHeight="1">
      <c r="A69" s="1" t="s">
        <v>99</v>
      </c>
      <c r="B69" s="382"/>
      <c r="C69" s="382"/>
      <c r="D69" s="382"/>
      <c r="E69" s="382"/>
      <c r="F69" s="382"/>
      <c r="G69" s="382"/>
      <c r="H69" s="382"/>
      <c r="I69" s="382"/>
      <c r="J69" s="382"/>
      <c r="K69" s="382"/>
      <c r="L69" s="382"/>
      <c r="M69" s="382"/>
      <c r="N69" s="382"/>
      <c r="O69" s="382"/>
      <c r="P69" s="382"/>
      <c r="Q69" s="382"/>
      <c r="R69" s="382"/>
      <c r="S69" s="382"/>
      <c r="T69" s="382"/>
      <c r="U69" s="382"/>
      <c r="V69" s="382"/>
      <c r="W69" s="382"/>
      <c r="X69" s="382"/>
      <c r="Y69" s="382"/>
      <c r="Z69" s="382"/>
    </row>
    <row r="70" spans="1:28" s="17" customFormat="1" ht="37.5" hidden="1" customHeight="1" outlineLevel="1">
      <c r="A70" s="134" t="s">
        <v>24</v>
      </c>
      <c r="B70" s="136">
        <f t="shared" ref="B70:G70" si="23">B57-B44</f>
        <v>6811769</v>
      </c>
      <c r="C70" s="136">
        <f t="shared" si="23"/>
        <v>-1296800</v>
      </c>
      <c r="D70" s="136">
        <f t="shared" si="23"/>
        <v>-3196200</v>
      </c>
      <c r="E70" s="136">
        <f t="shared" si="23"/>
        <v>0</v>
      </c>
      <c r="F70" s="136">
        <f t="shared" si="23"/>
        <v>11300</v>
      </c>
      <c r="G70" s="137">
        <f t="shared" si="23"/>
        <v>2330069</v>
      </c>
      <c r="H70" s="140">
        <f>H44-H55</f>
        <v>-900000</v>
      </c>
      <c r="I70" s="137"/>
      <c r="J70" s="137"/>
      <c r="K70" s="137"/>
      <c r="L70" s="137"/>
      <c r="M70" s="137"/>
      <c r="N70" s="137"/>
      <c r="O70" s="137"/>
      <c r="P70" s="137"/>
      <c r="Q70" s="137"/>
      <c r="R70" s="137">
        <f>R57-R44</f>
        <v>2564675</v>
      </c>
      <c r="S70" s="137">
        <f t="shared" ref="S70:Y70" si="24">S57-S44</f>
        <v>1946273</v>
      </c>
      <c r="T70" s="137">
        <f t="shared" si="24"/>
        <v>734500</v>
      </c>
      <c r="U70" s="137">
        <f t="shared" si="24"/>
        <v>-332740</v>
      </c>
      <c r="V70" s="137">
        <f>V57-V44</f>
        <v>-17152340</v>
      </c>
      <c r="W70" s="137">
        <f t="shared" si="24"/>
        <v>-17974140</v>
      </c>
      <c r="X70" s="137">
        <f t="shared" si="24"/>
        <v>0</v>
      </c>
      <c r="Y70" s="137">
        <f t="shared" si="24"/>
        <v>0</v>
      </c>
      <c r="Z70" s="141"/>
      <c r="AA70" s="25"/>
    </row>
    <row r="71" spans="1:28" s="17" customFormat="1" ht="37.5" hidden="1" customHeight="1" outlineLevel="1">
      <c r="A71" s="135" t="s">
        <v>25</v>
      </c>
      <c r="B71" s="142"/>
      <c r="C71" s="142"/>
      <c r="D71" s="142"/>
      <c r="E71" s="142"/>
      <c r="F71" s="142"/>
      <c r="G71" s="139">
        <f>G60-G50</f>
        <v>877656.76999999955</v>
      </c>
      <c r="H71" s="139">
        <f>H58-H50</f>
        <v>451910</v>
      </c>
      <c r="I71" s="143"/>
      <c r="J71" s="143"/>
      <c r="K71" s="143"/>
      <c r="L71" s="143"/>
      <c r="M71" s="143"/>
      <c r="N71" s="139">
        <f>N60-N50</f>
        <v>3709000</v>
      </c>
      <c r="O71" s="137">
        <f>O60-O50</f>
        <v>-449534</v>
      </c>
      <c r="P71" s="137">
        <f>P60-P50</f>
        <v>-78000</v>
      </c>
      <c r="Q71" s="137">
        <f>Q60-Q50</f>
        <v>-527534</v>
      </c>
      <c r="R71" s="139">
        <f>R60-R50</f>
        <v>506626.66666666669</v>
      </c>
      <c r="S71" s="139">
        <f t="shared" ref="S71:Y71" si="25">S60-S50</f>
        <v>1989703.9333333333</v>
      </c>
      <c r="T71" s="139">
        <f t="shared" si="25"/>
        <v>4782360.4333333336</v>
      </c>
      <c r="U71" s="139">
        <f t="shared" si="25"/>
        <v>8924169.6833333336</v>
      </c>
      <c r="V71" s="139">
        <f t="shared" si="25"/>
        <v>-3784862.0666666664</v>
      </c>
      <c r="W71" s="139">
        <f t="shared" si="25"/>
        <v>-5497265.9119999995</v>
      </c>
      <c r="X71" s="139">
        <f t="shared" si="25"/>
        <v>0</v>
      </c>
      <c r="Y71" s="139">
        <f t="shared" si="25"/>
        <v>0</v>
      </c>
      <c r="Z71" s="138"/>
      <c r="AA71" s="25"/>
    </row>
    <row r="72" spans="1:28" s="17" customFormat="1" ht="17.25" customHeight="1" collapsed="1">
      <c r="A72" s="26"/>
      <c r="B72" s="27"/>
      <c r="C72" s="27"/>
      <c r="D72" s="27"/>
      <c r="E72" s="27"/>
      <c r="F72" s="27"/>
      <c r="G72" s="36"/>
      <c r="H72" s="36"/>
      <c r="I72" s="36"/>
      <c r="J72" s="36"/>
      <c r="K72" s="36"/>
      <c r="L72" s="36"/>
      <c r="M72" s="36"/>
      <c r="N72" s="36"/>
      <c r="O72" s="45"/>
      <c r="P72" s="36"/>
      <c r="Q72" s="45"/>
      <c r="R72" s="36"/>
      <c r="S72" s="36"/>
      <c r="T72" s="36"/>
      <c r="U72" s="36"/>
      <c r="V72" s="36"/>
      <c r="W72" s="36"/>
      <c r="X72" s="36"/>
      <c r="Y72" s="46"/>
      <c r="Z72" s="47"/>
      <c r="AA72" s="25"/>
    </row>
    <row r="73" spans="1:28" s="52" customFormat="1" ht="54" customHeight="1">
      <c r="A73" s="338" t="s">
        <v>268</v>
      </c>
      <c r="B73" s="383"/>
      <c r="C73" s="383"/>
      <c r="D73" s="383"/>
      <c r="E73" s="383"/>
      <c r="F73" s="383"/>
      <c r="G73" s="384">
        <f>G62-G52</f>
        <v>4207725.7699999996</v>
      </c>
      <c r="H73" s="384">
        <f>H62-H52</f>
        <v>1351910</v>
      </c>
      <c r="I73" s="385"/>
      <c r="J73" s="385"/>
      <c r="K73" s="385"/>
      <c r="L73" s="385"/>
      <c r="M73" s="385"/>
      <c r="N73" s="384">
        <f t="shared" ref="N73:Y73" si="26">N62-N52</f>
        <v>3709000</v>
      </c>
      <c r="O73" s="384">
        <f t="shared" si="26"/>
        <v>-449534</v>
      </c>
      <c r="P73" s="384">
        <f t="shared" si="26"/>
        <v>-78000</v>
      </c>
      <c r="Q73" s="384">
        <f t="shared" si="26"/>
        <v>-527534</v>
      </c>
      <c r="R73" s="384">
        <f t="shared" si="26"/>
        <v>3571301.666666667</v>
      </c>
      <c r="S73" s="384">
        <f t="shared" si="26"/>
        <v>4935976.9333333336</v>
      </c>
      <c r="T73" s="384">
        <f t="shared" si="26"/>
        <v>7016860.4333333336</v>
      </c>
      <c r="U73" s="384">
        <f t="shared" si="26"/>
        <v>10091429.683333334</v>
      </c>
      <c r="V73" s="384">
        <f t="shared" si="26"/>
        <v>-20937202.066666666</v>
      </c>
      <c r="W73" s="384">
        <f t="shared" si="26"/>
        <v>-23471405.912</v>
      </c>
      <c r="X73" s="384">
        <f>X62-X52</f>
        <v>0</v>
      </c>
      <c r="Y73" s="384">
        <f t="shared" si="26"/>
        <v>0</v>
      </c>
      <c r="Z73" s="361">
        <f>Z67-Z52</f>
        <v>3.4566999999999908</v>
      </c>
    </row>
    <row r="74" spans="1:28" s="1" customFormat="1" ht="125.25" customHeight="1">
      <c r="A74" s="386" t="s">
        <v>303</v>
      </c>
      <c r="B74" s="368"/>
      <c r="C74" s="368"/>
      <c r="D74" s="368"/>
      <c r="E74" s="368"/>
      <c r="F74" s="368"/>
      <c r="G74" s="34">
        <v>40000</v>
      </c>
      <c r="H74" s="369"/>
      <c r="I74" s="369"/>
      <c r="J74" s="369"/>
      <c r="K74" s="369"/>
      <c r="L74" s="369"/>
      <c r="M74" s="369"/>
      <c r="N74" s="369"/>
      <c r="O74" s="370"/>
      <c r="P74" s="370"/>
      <c r="Q74" s="370"/>
      <c r="R74" s="371"/>
      <c r="S74" s="387">
        <v>769971</v>
      </c>
      <c r="T74" s="371"/>
      <c r="U74" s="371"/>
      <c r="V74" s="371"/>
      <c r="W74" s="371"/>
      <c r="X74" s="371"/>
      <c r="Y74" s="371"/>
      <c r="Z74" s="370"/>
    </row>
    <row r="75" spans="1:28" s="1" customFormat="1" ht="66.75" customHeight="1">
      <c r="A75" s="575" t="s">
        <v>13</v>
      </c>
      <c r="B75" s="384"/>
      <c r="C75" s="384"/>
      <c r="D75" s="384"/>
      <c r="E75" s="384"/>
      <c r="F75" s="384"/>
      <c r="G75" s="384">
        <f>G73-G74</f>
        <v>4167725.7699999996</v>
      </c>
      <c r="H75" s="384">
        <f t="shared" ref="H75:Y75" si="27">H73-H74</f>
        <v>1351910</v>
      </c>
      <c r="I75" s="384"/>
      <c r="J75" s="384"/>
      <c r="K75" s="384"/>
      <c r="L75" s="384"/>
      <c r="M75" s="384"/>
      <c r="N75" s="384">
        <v>0</v>
      </c>
      <c r="O75" s="384">
        <f t="shared" si="27"/>
        <v>-449534</v>
      </c>
      <c r="P75" s="384">
        <f t="shared" si="27"/>
        <v>-78000</v>
      </c>
      <c r="Q75" s="384">
        <f t="shared" si="27"/>
        <v>-527534</v>
      </c>
      <c r="R75" s="384">
        <f t="shared" si="27"/>
        <v>3571301.666666667</v>
      </c>
      <c r="S75" s="384">
        <f t="shared" si="27"/>
        <v>4166005.9333333336</v>
      </c>
      <c r="T75" s="384">
        <f t="shared" si="27"/>
        <v>7016860.4333333336</v>
      </c>
      <c r="U75" s="384">
        <f t="shared" si="27"/>
        <v>10091429.683333334</v>
      </c>
      <c r="V75" s="384">
        <f t="shared" si="27"/>
        <v>-20937202.066666666</v>
      </c>
      <c r="W75" s="384">
        <f t="shared" si="27"/>
        <v>-23471405.912</v>
      </c>
      <c r="X75" s="384">
        <f>X73-X74</f>
        <v>0</v>
      </c>
      <c r="Y75" s="384">
        <f t="shared" si="27"/>
        <v>0</v>
      </c>
      <c r="Z75" s="361">
        <f>Z67-Z52</f>
        <v>3.4566999999999908</v>
      </c>
      <c r="AA75" s="392"/>
    </row>
    <row r="76" spans="1:28" s="1" customFormat="1" ht="46.5" customHeight="1">
      <c r="A76" s="388" t="s">
        <v>408</v>
      </c>
      <c r="B76" s="389"/>
      <c r="C76" s="389"/>
      <c r="D76" s="389"/>
      <c r="E76" s="389"/>
      <c r="F76" s="389"/>
      <c r="G76" s="389">
        <v>-3962680</v>
      </c>
      <c r="H76" s="389"/>
      <c r="I76" s="389"/>
      <c r="J76" s="389"/>
      <c r="K76" s="389"/>
      <c r="L76" s="389"/>
      <c r="M76" s="389"/>
      <c r="N76" s="389"/>
      <c r="O76" s="389"/>
      <c r="P76" s="389"/>
      <c r="Q76" s="389"/>
      <c r="R76" s="389"/>
      <c r="S76" s="389"/>
      <c r="T76" s="389"/>
      <c r="U76" s="389"/>
      <c r="V76" s="389"/>
      <c r="W76" s="389"/>
      <c r="X76" s="389"/>
      <c r="Y76" s="389"/>
      <c r="Z76" s="391"/>
      <c r="AA76" s="525" t="s">
        <v>252</v>
      </c>
    </row>
    <row r="77" spans="1:28" s="1" customFormat="1" ht="48" customHeight="1">
      <c r="A77" s="388" t="s">
        <v>409</v>
      </c>
      <c r="B77" s="389"/>
      <c r="C77" s="389"/>
      <c r="D77" s="389"/>
      <c r="E77" s="389"/>
      <c r="F77" s="389"/>
      <c r="G77" s="389">
        <v>-231100</v>
      </c>
      <c r="H77" s="389"/>
      <c r="I77" s="389"/>
      <c r="J77" s="389"/>
      <c r="K77" s="389"/>
      <c r="L77" s="389"/>
      <c r="M77" s="389"/>
      <c r="N77" s="389"/>
      <c r="O77" s="389"/>
      <c r="P77" s="389"/>
      <c r="Q77" s="389"/>
      <c r="R77" s="389"/>
      <c r="S77" s="389"/>
      <c r="T77" s="389"/>
      <c r="U77" s="389"/>
      <c r="V77" s="389"/>
      <c r="W77" s="389"/>
      <c r="X77" s="389"/>
      <c r="Y77" s="389"/>
      <c r="Z77" s="391"/>
      <c r="AA77" s="525" t="s">
        <v>252</v>
      </c>
    </row>
    <row r="78" spans="1:28" s="1" customFormat="1" ht="37.5" hidden="1" customHeight="1" outlineLevel="1">
      <c r="A78" s="388" t="s">
        <v>159</v>
      </c>
      <c r="B78" s="389"/>
      <c r="C78" s="389"/>
      <c r="D78" s="389"/>
      <c r="E78" s="389"/>
      <c r="F78" s="389"/>
      <c r="G78" s="390"/>
      <c r="H78" s="389"/>
      <c r="I78" s="389"/>
      <c r="J78" s="389"/>
      <c r="K78" s="389"/>
      <c r="L78" s="389"/>
      <c r="M78" s="389"/>
      <c r="N78" s="389"/>
      <c r="O78" s="389"/>
      <c r="P78" s="389"/>
      <c r="Q78" s="389"/>
      <c r="R78" s="389"/>
      <c r="S78" s="389"/>
      <c r="T78" s="389">
        <v>-6050573</v>
      </c>
      <c r="U78" s="389"/>
      <c r="V78" s="389"/>
      <c r="W78" s="389"/>
      <c r="X78" s="389"/>
      <c r="Y78" s="389"/>
      <c r="Z78" s="391"/>
      <c r="AA78" s="392"/>
    </row>
    <row r="79" spans="1:28" s="1" customFormat="1" ht="37.5" hidden="1" customHeight="1" outlineLevel="1">
      <c r="A79" s="388" t="s">
        <v>160</v>
      </c>
      <c r="B79" s="389"/>
      <c r="C79" s="389"/>
      <c r="D79" s="389"/>
      <c r="E79" s="389"/>
      <c r="F79" s="389"/>
      <c r="G79" s="390"/>
      <c r="H79" s="389"/>
      <c r="I79" s="389"/>
      <c r="J79" s="389"/>
      <c r="K79" s="389"/>
      <c r="L79" s="389"/>
      <c r="M79" s="389"/>
      <c r="N79" s="389"/>
      <c r="O79" s="389"/>
      <c r="P79" s="389"/>
      <c r="Q79" s="389"/>
      <c r="R79" s="389"/>
      <c r="S79" s="389"/>
      <c r="T79" s="389"/>
      <c r="U79" s="389">
        <v>-686000</v>
      </c>
      <c r="V79" s="389"/>
      <c r="W79" s="389"/>
      <c r="X79" s="389"/>
      <c r="Y79" s="389"/>
      <c r="Z79" s="391"/>
      <c r="AA79" s="392"/>
      <c r="AB79" s="393" t="s">
        <v>247</v>
      </c>
    </row>
    <row r="80" spans="1:28" s="1" customFormat="1" ht="63.6" customHeight="1" collapsed="1">
      <c r="A80" s="394" t="s">
        <v>13</v>
      </c>
      <c r="B80" s="384"/>
      <c r="C80" s="384"/>
      <c r="D80" s="384"/>
      <c r="E80" s="384"/>
      <c r="F80" s="384"/>
      <c r="G80" s="397">
        <f>SUM(G75:G79)</f>
        <v>-26054.230000000447</v>
      </c>
      <c r="H80" s="395">
        <f>SUM(H75:H78)</f>
        <v>1351910</v>
      </c>
      <c r="I80" s="396"/>
      <c r="J80" s="396"/>
      <c r="K80" s="396"/>
      <c r="L80" s="396"/>
      <c r="M80" s="396"/>
      <c r="N80" s="397">
        <f t="shared" ref="N80:Z80" si="28">SUM(N75:N79)</f>
        <v>0</v>
      </c>
      <c r="O80" s="397">
        <f t="shared" si="28"/>
        <v>-449534</v>
      </c>
      <c r="P80" s="397">
        <f t="shared" si="28"/>
        <v>-78000</v>
      </c>
      <c r="Q80" s="397">
        <f t="shared" si="28"/>
        <v>-527534</v>
      </c>
      <c r="R80" s="397">
        <f t="shared" si="28"/>
        <v>3571301.666666667</v>
      </c>
      <c r="S80" s="397">
        <f t="shared" si="28"/>
        <v>4166005.9333333336</v>
      </c>
      <c r="T80" s="397">
        <f t="shared" si="28"/>
        <v>966287.43333333358</v>
      </c>
      <c r="U80" s="397">
        <f t="shared" si="28"/>
        <v>9405429.6833333336</v>
      </c>
      <c r="V80" s="397">
        <f t="shared" si="28"/>
        <v>-20937202.066666666</v>
      </c>
      <c r="W80" s="397">
        <f t="shared" si="28"/>
        <v>-23471405.912</v>
      </c>
      <c r="X80" s="395">
        <f t="shared" si="28"/>
        <v>0</v>
      </c>
      <c r="Y80" s="395">
        <f t="shared" si="28"/>
        <v>0</v>
      </c>
      <c r="Z80" s="398">
        <f t="shared" si="28"/>
        <v>3.4566999999999908</v>
      </c>
      <c r="AA80" s="392"/>
    </row>
    <row r="81" spans="1:28" s="1" customFormat="1" ht="45" customHeight="1">
      <c r="A81" s="344" t="s">
        <v>195</v>
      </c>
      <c r="B81" s="568"/>
      <c r="C81" s="568"/>
      <c r="D81" s="568"/>
      <c r="E81" s="568"/>
      <c r="F81" s="568"/>
      <c r="G81" s="569"/>
      <c r="H81" s="569"/>
      <c r="I81" s="569"/>
      <c r="J81" s="569"/>
      <c r="K81" s="569"/>
      <c r="L81" s="569"/>
      <c r="M81" s="569"/>
      <c r="N81" s="569"/>
      <c r="O81" s="569"/>
      <c r="P81" s="569"/>
      <c r="Q81" s="569"/>
      <c r="R81" s="569"/>
      <c r="S81" s="569"/>
      <c r="T81" s="569"/>
      <c r="U81" s="569"/>
      <c r="V81" s="569"/>
      <c r="W81" s="569"/>
      <c r="X81" s="569"/>
      <c r="Y81" s="569"/>
      <c r="Z81" s="570">
        <v>0.26469999999999999</v>
      </c>
    </row>
    <row r="82" spans="1:28" s="1" customFormat="1" ht="62.25" customHeight="1">
      <c r="A82" s="571" t="s">
        <v>256</v>
      </c>
      <c r="B82" s="572"/>
      <c r="C82" s="572"/>
      <c r="D82" s="572"/>
      <c r="E82" s="572"/>
      <c r="F82" s="572"/>
      <c r="G82" s="572"/>
      <c r="H82" s="572"/>
      <c r="I82" s="572"/>
      <c r="J82" s="572"/>
      <c r="K82" s="572"/>
      <c r="L82" s="572"/>
      <c r="M82" s="572"/>
      <c r="N82" s="572"/>
      <c r="O82" s="572"/>
      <c r="P82" s="572"/>
      <c r="Q82" s="572"/>
      <c r="R82" s="572"/>
      <c r="S82" s="572"/>
      <c r="T82" s="572"/>
      <c r="U82" s="572"/>
      <c r="V82" s="572"/>
      <c r="W82" s="572"/>
      <c r="X82" s="572"/>
      <c r="Y82" s="572"/>
      <c r="Z82" s="573">
        <f>Z80-Z81</f>
        <v>3.1919999999999908</v>
      </c>
      <c r="AB82" s="574"/>
    </row>
    <row r="83" spans="1:28" s="1" customFormat="1" ht="25.9" customHeight="1">
      <c r="A83" s="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8" s="1" customFormat="1" ht="15" customHeight="1">
      <c r="A84" s="3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8" s="1" customFormat="1" ht="19.899999999999999" customHeight="1">
      <c r="A85" s="3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8" s="1" customFormat="1" ht="19.899999999999999" customHeight="1">
      <c r="A86" s="3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8" ht="50.45" customHeight="1">
      <c r="A87" s="64"/>
    </row>
    <row r="88" spans="1:28" ht="46.15" customHeight="1">
      <c r="A88" s="64"/>
    </row>
  </sheetData>
  <sheetProtection password="DA9F" sheet="1" objects="1" scenarios="1"/>
  <mergeCells count="5">
    <mergeCell ref="B3:F3"/>
    <mergeCell ref="A3:A4"/>
    <mergeCell ref="I3:M3"/>
    <mergeCell ref="V3:X3"/>
    <mergeCell ref="R3:U3"/>
  </mergeCells>
  <phoneticPr fontId="2" type="noConversion"/>
  <pageMargins left="0.47244094488188981" right="0.11811023622047245" top="0.74803149606299213" bottom="0.47244094488188981" header="0.47244094488188981" footer="0.19685039370078741"/>
  <pageSetup paperSize="9" scale="62" fitToHeight="3" orientation="landscape" r:id="rId1"/>
  <headerFooter alignWithMargins="0">
    <oddHeader>&amp;RAnlage 2 GRDrs 658/2016</oddHeader>
    <oddFooter>&amp;CSeite &amp;P von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108"/>
  <sheetViews>
    <sheetView zoomScale="70" zoomScaleNormal="70" workbookViewId="0">
      <pane xSplit="2" ySplit="4" topLeftCell="C5" activePane="bottomRight" state="frozen"/>
      <selection activeCell="AA68" sqref="AA68"/>
      <selection pane="topRight" activeCell="AA68" sqref="AA68"/>
      <selection pane="bottomLeft" activeCell="AA68" sqref="AA68"/>
      <selection pane="bottomRight"/>
    </sheetView>
  </sheetViews>
  <sheetFormatPr baseColWidth="10" defaultRowHeight="12.75" outlineLevelRow="1" outlineLevelCol="1"/>
  <cols>
    <col min="1" max="1" width="49.28515625" style="238" customWidth="1"/>
    <col min="2" max="2" width="23.28515625" style="238" hidden="1" customWidth="1" outlineLevel="1"/>
    <col min="3" max="3" width="15.7109375" style="238" hidden="1" customWidth="1" outlineLevel="1" collapsed="1"/>
    <col min="4" max="5" width="15.7109375" style="238" hidden="1" customWidth="1" outlineLevel="1"/>
    <col min="6" max="6" width="16.28515625" style="238" hidden="1" customWidth="1" outlineLevel="1"/>
    <col min="7" max="10" width="15.7109375" style="238" hidden="1" customWidth="1" outlineLevel="1"/>
    <col min="11" max="11" width="19.7109375" style="238" customWidth="1" collapsed="1"/>
    <col min="12" max="12" width="15.42578125" style="238" hidden="1" customWidth="1" outlineLevel="1"/>
    <col min="13" max="13" width="12.5703125" style="238" hidden="1" customWidth="1" outlineLevel="1"/>
    <col min="14" max="15" width="14.7109375" style="238" hidden="1" customWidth="1" outlineLevel="1"/>
    <col min="16" max="16" width="14" style="238" hidden="1" customWidth="1" outlineLevel="1"/>
    <col min="17" max="17" width="14.5703125" style="238" hidden="1" customWidth="1" outlineLevel="1"/>
    <col min="18" max="18" width="11.85546875" style="238" hidden="1" customWidth="1" outlineLevel="1"/>
    <col min="19" max="19" width="19.7109375" style="238" customWidth="1" collapsed="1"/>
    <col min="20" max="20" width="15" style="238" hidden="1" customWidth="1" outlineLevel="1"/>
    <col min="21" max="21" width="11.5703125" style="238" hidden="1" customWidth="1" outlineLevel="1" collapsed="1"/>
    <col min="22" max="22" width="14.42578125" style="238" hidden="1" customWidth="1" outlineLevel="1"/>
    <col min="23" max="23" width="14.28515625" style="238" hidden="1" customWidth="1" outlineLevel="1"/>
    <col min="24" max="24" width="15.28515625" style="238" hidden="1" customWidth="1" outlineLevel="1"/>
    <col min="25" max="25" width="22.42578125" style="238" customWidth="1" collapsed="1"/>
    <col min="26" max="26" width="17.85546875" style="238" hidden="1" customWidth="1" outlineLevel="1"/>
    <col min="27" max="27" width="17.42578125" style="238" hidden="1" customWidth="1" outlineLevel="1"/>
    <col min="28" max="28" width="14" style="238" hidden="1" customWidth="1" outlineLevel="1"/>
    <col min="29" max="29" width="16.85546875" style="238" hidden="1" customWidth="1" outlineLevel="1"/>
    <col min="30" max="30" width="17" style="238" hidden="1" customWidth="1" outlineLevel="1"/>
    <col min="31" max="31" width="16.5703125" style="238" hidden="1" customWidth="1" outlineLevel="1"/>
    <col min="32" max="32" width="18.42578125" style="238" customWidth="1" collapsed="1"/>
    <col min="33" max="33" width="17.42578125" style="238" customWidth="1"/>
    <col min="34" max="34" width="19.42578125" style="238" customWidth="1"/>
    <col min="35" max="35" width="13" style="238" customWidth="1"/>
    <col min="36" max="36" width="18.7109375" style="238" hidden="1" customWidth="1" outlineLevel="1"/>
    <col min="37" max="37" width="19.85546875" style="246" hidden="1" customWidth="1" outlineLevel="1"/>
    <col min="38" max="38" width="11.42578125" style="246" customWidth="1" collapsed="1"/>
    <col min="39" max="39" width="11.42578125" style="246" customWidth="1"/>
    <col min="40" max="16384" width="11.42578125" style="246"/>
  </cols>
  <sheetData>
    <row r="1" spans="1:37" s="149" customFormat="1" ht="24" customHeight="1">
      <c r="A1" s="148" t="s">
        <v>322</v>
      </c>
      <c r="B1" s="148"/>
      <c r="Z1" s="238"/>
      <c r="AA1" s="238"/>
    </row>
    <row r="2" spans="1:37" s="149" customFormat="1" ht="21" customHeight="1" thickBot="1">
      <c r="A2" s="148"/>
      <c r="B2" s="148"/>
      <c r="Z2" s="610" t="s">
        <v>249</v>
      </c>
      <c r="AA2" s="610"/>
      <c r="AB2" s="610"/>
      <c r="AC2" s="610"/>
      <c r="AD2" s="610"/>
      <c r="AE2" s="610"/>
    </row>
    <row r="3" spans="1:37" s="156" customFormat="1" ht="70.5" customHeight="1" thickBot="1">
      <c r="A3" s="611" t="s">
        <v>167</v>
      </c>
      <c r="B3" s="150"/>
      <c r="C3" s="605" t="s">
        <v>75</v>
      </c>
      <c r="D3" s="612"/>
      <c r="E3" s="605" t="s">
        <v>41</v>
      </c>
      <c r="F3" s="612"/>
      <c r="G3" s="606" t="s">
        <v>136</v>
      </c>
      <c r="H3" s="608"/>
      <c r="I3" s="606" t="s">
        <v>170</v>
      </c>
      <c r="J3" s="608"/>
      <c r="K3" s="151" t="s">
        <v>105</v>
      </c>
      <c r="L3" s="606" t="s">
        <v>76</v>
      </c>
      <c r="M3" s="607"/>
      <c r="N3" s="607"/>
      <c r="O3" s="607"/>
      <c r="P3" s="607"/>
      <c r="Q3" s="608"/>
      <c r="R3" s="152"/>
      <c r="S3" s="151" t="s">
        <v>115</v>
      </c>
      <c r="T3" s="153"/>
      <c r="U3" s="605" t="s">
        <v>85</v>
      </c>
      <c r="V3" s="605"/>
      <c r="W3" s="605"/>
      <c r="X3" s="605"/>
      <c r="Y3" s="151" t="s">
        <v>116</v>
      </c>
      <c r="Z3" s="613" t="s">
        <v>42</v>
      </c>
      <c r="AA3" s="613"/>
      <c r="AB3" s="154" t="s">
        <v>102</v>
      </c>
      <c r="AC3" s="605" t="s">
        <v>43</v>
      </c>
      <c r="AD3" s="605"/>
      <c r="AE3" s="154" t="s">
        <v>101</v>
      </c>
      <c r="AF3" s="605" t="s">
        <v>100</v>
      </c>
      <c r="AG3" s="605"/>
      <c r="AH3" s="155" t="s">
        <v>103</v>
      </c>
      <c r="AI3" s="154" t="s">
        <v>104</v>
      </c>
      <c r="AJ3" s="151" t="s">
        <v>168</v>
      </c>
    </row>
    <row r="4" spans="1:37" s="156" customFormat="1" ht="40.9" customHeight="1" thickBot="1">
      <c r="A4" s="611"/>
      <c r="B4" s="157" t="s">
        <v>45</v>
      </c>
      <c r="C4" s="153">
        <v>2012</v>
      </c>
      <c r="D4" s="153">
        <v>2013</v>
      </c>
      <c r="E4" s="153">
        <v>2014</v>
      </c>
      <c r="F4" s="153">
        <v>2015</v>
      </c>
      <c r="G4" s="153">
        <v>2016</v>
      </c>
      <c r="H4" s="153">
        <v>2017</v>
      </c>
      <c r="I4" s="153">
        <v>2018</v>
      </c>
      <c r="J4" s="153">
        <v>2019</v>
      </c>
      <c r="K4" s="153" t="s">
        <v>1</v>
      </c>
      <c r="L4" s="153">
        <v>2012</v>
      </c>
      <c r="M4" s="153">
        <v>2013</v>
      </c>
      <c r="N4" s="153">
        <v>2014</v>
      </c>
      <c r="O4" s="153">
        <v>2015</v>
      </c>
      <c r="P4" s="151">
        <v>2016</v>
      </c>
      <c r="Q4" s="151">
        <v>2017</v>
      </c>
      <c r="R4" s="151">
        <v>2018</v>
      </c>
      <c r="S4" s="151" t="s">
        <v>1</v>
      </c>
      <c r="T4" s="151" t="s">
        <v>171</v>
      </c>
      <c r="U4" s="153">
        <v>2012</v>
      </c>
      <c r="V4" s="153">
        <v>2013</v>
      </c>
      <c r="W4" s="153">
        <v>2014</v>
      </c>
      <c r="X4" s="153">
        <v>2015</v>
      </c>
      <c r="Y4" s="153" t="s">
        <v>1</v>
      </c>
      <c r="Z4" s="455">
        <v>2012</v>
      </c>
      <c r="AA4" s="455">
        <v>2013</v>
      </c>
      <c r="AB4" s="153"/>
      <c r="AC4" s="153">
        <v>2014</v>
      </c>
      <c r="AD4" s="153">
        <v>2015</v>
      </c>
      <c r="AE4" s="153"/>
      <c r="AF4" s="151">
        <v>2016</v>
      </c>
      <c r="AG4" s="153">
        <v>2017</v>
      </c>
      <c r="AH4" s="151" t="s">
        <v>238</v>
      </c>
      <c r="AI4" s="153"/>
      <c r="AJ4" s="151" t="s">
        <v>169</v>
      </c>
    </row>
    <row r="5" spans="1:37" s="156" customFormat="1" ht="25.15" hidden="1" customHeight="1" outlineLevel="1">
      <c r="A5" s="158" t="s">
        <v>77</v>
      </c>
      <c r="B5" s="159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1"/>
      <c r="Q5" s="161"/>
      <c r="R5" s="161"/>
      <c r="S5" s="161"/>
      <c r="T5" s="161"/>
      <c r="U5" s="160"/>
      <c r="V5" s="160"/>
      <c r="W5" s="160"/>
      <c r="X5" s="160"/>
      <c r="Y5" s="160"/>
      <c r="Z5" s="456"/>
      <c r="AA5" s="456"/>
      <c r="AB5" s="160"/>
      <c r="AC5" s="160"/>
      <c r="AD5" s="160"/>
      <c r="AE5" s="160"/>
      <c r="AF5" s="161"/>
      <c r="AG5" s="160"/>
      <c r="AH5" s="161"/>
      <c r="AI5" s="160"/>
      <c r="AJ5" s="161"/>
    </row>
    <row r="6" spans="1:37" s="156" customFormat="1" ht="17.100000000000001" hidden="1" customHeight="1" outlineLevel="1">
      <c r="A6" s="162" t="s">
        <v>5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284"/>
      <c r="AA6" s="284"/>
      <c r="AB6" s="162"/>
      <c r="AC6" s="163"/>
      <c r="AD6" s="163"/>
      <c r="AE6" s="162"/>
      <c r="AF6" s="162"/>
      <c r="AG6" s="162"/>
      <c r="AH6" s="162"/>
      <c r="AI6" s="162"/>
      <c r="AJ6" s="162"/>
    </row>
    <row r="7" spans="1:37" s="168" customFormat="1" ht="36" hidden="1" customHeight="1" outlineLevel="1">
      <c r="A7" s="164" t="s">
        <v>347</v>
      </c>
      <c r="B7" s="164" t="s">
        <v>46</v>
      </c>
      <c r="C7" s="165"/>
      <c r="D7" s="165">
        <v>0</v>
      </c>
      <c r="E7" s="165"/>
      <c r="F7" s="165"/>
      <c r="G7" s="165"/>
      <c r="H7" s="165"/>
      <c r="I7" s="165"/>
      <c r="J7" s="165"/>
      <c r="K7" s="166">
        <v>0</v>
      </c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71">
        <v>211583.33333333331</v>
      </c>
      <c r="AA7" s="171">
        <v>525600</v>
      </c>
      <c r="AB7" s="167"/>
      <c r="AC7" s="166">
        <v>693100</v>
      </c>
      <c r="AD7" s="166">
        <v>693100</v>
      </c>
      <c r="AE7" s="167"/>
      <c r="AF7" s="166">
        <v>693100</v>
      </c>
      <c r="AG7" s="166">
        <v>693100</v>
      </c>
      <c r="AH7" s="166">
        <v>693100</v>
      </c>
      <c r="AI7" s="167"/>
      <c r="AJ7" s="166"/>
      <c r="AK7" s="410"/>
    </row>
    <row r="8" spans="1:37" s="168" customFormat="1" ht="31.15" hidden="1" customHeight="1" outlineLevel="1">
      <c r="A8" s="164" t="s">
        <v>198</v>
      </c>
      <c r="B8" s="164" t="s">
        <v>130</v>
      </c>
      <c r="C8" s="165"/>
      <c r="D8" s="411">
        <v>1673550</v>
      </c>
      <c r="E8" s="165"/>
      <c r="F8" s="165"/>
      <c r="G8" s="165"/>
      <c r="H8" s="165"/>
      <c r="I8" s="165"/>
      <c r="J8" s="165"/>
      <c r="K8" s="412">
        <v>1673550</v>
      </c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71">
        <v>0</v>
      </c>
      <c r="AA8" s="413">
        <v>1580700</v>
      </c>
      <c r="AB8" s="167"/>
      <c r="AC8" s="166">
        <v>2864400</v>
      </c>
      <c r="AD8" s="166">
        <v>3179400</v>
      </c>
      <c r="AE8" s="167"/>
      <c r="AF8" s="166">
        <v>3179400</v>
      </c>
      <c r="AG8" s="166">
        <v>3179400</v>
      </c>
      <c r="AH8" s="166">
        <v>3179400</v>
      </c>
      <c r="AI8" s="167"/>
      <c r="AJ8" s="166"/>
    </row>
    <row r="9" spans="1:37" s="168" customFormat="1" ht="34.15" hidden="1" customHeight="1" outlineLevel="1">
      <c r="A9" s="164" t="s">
        <v>128</v>
      </c>
      <c r="B9" s="164" t="s">
        <v>131</v>
      </c>
      <c r="C9" s="165"/>
      <c r="D9" s="165"/>
      <c r="E9" s="165"/>
      <c r="F9" s="165"/>
      <c r="G9" s="165"/>
      <c r="H9" s="165"/>
      <c r="I9" s="165"/>
      <c r="J9" s="165"/>
      <c r="K9" s="166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71">
        <v>300000</v>
      </c>
      <c r="AA9" s="171">
        <v>300000</v>
      </c>
      <c r="AB9" s="167"/>
      <c r="AC9" s="166">
        <v>300000</v>
      </c>
      <c r="AD9" s="166">
        <v>300000</v>
      </c>
      <c r="AE9" s="167"/>
      <c r="AF9" s="166">
        <v>300000</v>
      </c>
      <c r="AG9" s="166">
        <v>300000</v>
      </c>
      <c r="AH9" s="166">
        <v>300000</v>
      </c>
      <c r="AI9" s="167"/>
      <c r="AJ9" s="166"/>
    </row>
    <row r="10" spans="1:37" s="168" customFormat="1" ht="35.25" hidden="1" customHeight="1" outlineLevel="1">
      <c r="A10" s="169" t="s">
        <v>199</v>
      </c>
      <c r="B10" s="164" t="s">
        <v>197</v>
      </c>
      <c r="C10" s="165"/>
      <c r="D10" s="411">
        <v>982100</v>
      </c>
      <c r="E10" s="165"/>
      <c r="F10" s="165"/>
      <c r="G10" s="165"/>
      <c r="H10" s="165"/>
      <c r="I10" s="165"/>
      <c r="J10" s="165"/>
      <c r="K10" s="412">
        <v>982100</v>
      </c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71">
        <v>0</v>
      </c>
      <c r="AA10" s="413">
        <v>786250</v>
      </c>
      <c r="AB10" s="167"/>
      <c r="AC10" s="412">
        <v>2481800</v>
      </c>
      <c r="AD10" s="412">
        <v>2664400</v>
      </c>
      <c r="AE10" s="167"/>
      <c r="AF10" s="412">
        <v>2664400</v>
      </c>
      <c r="AG10" s="412">
        <v>2664400</v>
      </c>
      <c r="AH10" s="412">
        <v>2664400</v>
      </c>
      <c r="AI10" s="167"/>
      <c r="AJ10" s="166"/>
    </row>
    <row r="11" spans="1:37" s="168" customFormat="1" ht="42.75" hidden="1" customHeight="1" outlineLevel="1">
      <c r="A11" s="164" t="s">
        <v>200</v>
      </c>
      <c r="B11" s="164" t="s">
        <v>201</v>
      </c>
      <c r="C11" s="165"/>
      <c r="D11" s="411">
        <v>116100</v>
      </c>
      <c r="E11" s="411">
        <v>45000</v>
      </c>
      <c r="F11" s="165"/>
      <c r="G11" s="165"/>
      <c r="H11" s="165"/>
      <c r="I11" s="165"/>
      <c r="J11" s="165"/>
      <c r="K11" s="166">
        <v>161100</v>
      </c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71">
        <v>0</v>
      </c>
      <c r="AA11" s="171">
        <v>56600</v>
      </c>
      <c r="AB11" s="167"/>
      <c r="AC11" s="166">
        <v>169100</v>
      </c>
      <c r="AD11" s="166">
        <v>169100</v>
      </c>
      <c r="AE11" s="167"/>
      <c r="AF11" s="166">
        <v>169100</v>
      </c>
      <c r="AG11" s="166">
        <v>169100</v>
      </c>
      <c r="AH11" s="166">
        <v>169100</v>
      </c>
      <c r="AI11" s="167"/>
      <c r="AJ11" s="166"/>
    </row>
    <row r="12" spans="1:37" s="168" customFormat="1" ht="41.25" hidden="1" customHeight="1" outlineLevel="1">
      <c r="A12" s="164" t="s">
        <v>202</v>
      </c>
      <c r="B12" s="164" t="s">
        <v>203</v>
      </c>
      <c r="C12" s="165"/>
      <c r="D12" s="165">
        <v>45100</v>
      </c>
      <c r="E12" s="165"/>
      <c r="F12" s="165"/>
      <c r="G12" s="165"/>
      <c r="H12" s="165"/>
      <c r="I12" s="165"/>
      <c r="J12" s="165"/>
      <c r="K12" s="166">
        <v>45100</v>
      </c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71">
        <v>0</v>
      </c>
      <c r="AA12" s="171">
        <v>-290210</v>
      </c>
      <c r="AB12" s="167"/>
      <c r="AC12" s="166">
        <v>-288700</v>
      </c>
      <c r="AD12" s="166">
        <v>-288700</v>
      </c>
      <c r="AE12" s="167"/>
      <c r="AF12" s="166">
        <v>-288700</v>
      </c>
      <c r="AG12" s="166">
        <v>-288700</v>
      </c>
      <c r="AH12" s="166">
        <v>-288700</v>
      </c>
      <c r="AI12" s="167"/>
      <c r="AJ12" s="166"/>
    </row>
    <row r="13" spans="1:37" s="168" customFormat="1" ht="43.15" hidden="1" customHeight="1" outlineLevel="1">
      <c r="A13" s="172" t="s">
        <v>66</v>
      </c>
      <c r="B13" s="172" t="s">
        <v>67</v>
      </c>
      <c r="C13" s="173">
        <v>246000</v>
      </c>
      <c r="D13" s="173"/>
      <c r="E13" s="185">
        <v>177500</v>
      </c>
      <c r="F13" s="173">
        <v>10000</v>
      </c>
      <c r="G13" s="173"/>
      <c r="H13" s="173"/>
      <c r="I13" s="173"/>
      <c r="J13" s="173"/>
      <c r="K13" s="175">
        <v>433500</v>
      </c>
      <c r="L13" s="174"/>
      <c r="M13" s="174"/>
      <c r="N13" s="174"/>
      <c r="O13" s="174"/>
      <c r="P13" s="174"/>
      <c r="Q13" s="174"/>
      <c r="R13" s="174"/>
      <c r="S13" s="174"/>
      <c r="T13" s="174">
        <v>40000</v>
      </c>
      <c r="U13" s="106"/>
      <c r="V13" s="106"/>
      <c r="W13" s="106"/>
      <c r="X13" s="106"/>
      <c r="Y13" s="106"/>
      <c r="Z13" s="178">
        <v>306585.5</v>
      </c>
      <c r="AA13" s="178">
        <v>755220.83333333337</v>
      </c>
      <c r="AB13" s="304">
        <v>19.365300000000001</v>
      </c>
      <c r="AC13" s="181">
        <v>768397.66666666663</v>
      </c>
      <c r="AD13" s="181">
        <v>831406.33333333337</v>
      </c>
      <c r="AE13" s="68"/>
      <c r="AF13" s="181">
        <v>880678</v>
      </c>
      <c r="AG13" s="181">
        <v>880678</v>
      </c>
      <c r="AH13" s="181">
        <v>880678</v>
      </c>
      <c r="AI13" s="303">
        <v>19.365300000000001</v>
      </c>
      <c r="AJ13" s="181">
        <v>93088</v>
      </c>
    </row>
    <row r="14" spans="1:37" s="168" customFormat="1" ht="35.450000000000003" hidden="1" customHeight="1" outlineLevel="1">
      <c r="A14" s="172" t="s">
        <v>68</v>
      </c>
      <c r="B14" s="172" t="s">
        <v>67</v>
      </c>
      <c r="C14" s="173"/>
      <c r="D14" s="173"/>
      <c r="E14" s="173"/>
      <c r="F14" s="173"/>
      <c r="G14" s="173"/>
      <c r="H14" s="173"/>
      <c r="I14" s="173"/>
      <c r="J14" s="173"/>
      <c r="K14" s="174">
        <v>0</v>
      </c>
      <c r="L14" s="174"/>
      <c r="M14" s="174"/>
      <c r="N14" s="174"/>
      <c r="O14" s="174"/>
      <c r="P14" s="174"/>
      <c r="Q14" s="174"/>
      <c r="R14" s="174"/>
      <c r="S14" s="174"/>
      <c r="T14" s="174"/>
      <c r="U14" s="106"/>
      <c r="V14" s="106"/>
      <c r="W14" s="106"/>
      <c r="X14" s="106"/>
      <c r="Y14" s="106"/>
      <c r="Z14" s="178">
        <v>75216.733333333337</v>
      </c>
      <c r="AA14" s="178">
        <v>225632</v>
      </c>
      <c r="AB14" s="305">
        <v>5.1280000000000019</v>
      </c>
      <c r="AC14" s="174">
        <v>225632.00000000006</v>
      </c>
      <c r="AD14" s="174">
        <v>225632</v>
      </c>
      <c r="AE14" s="306"/>
      <c r="AF14" s="174">
        <v>225632</v>
      </c>
      <c r="AG14" s="174">
        <v>225632</v>
      </c>
      <c r="AH14" s="174">
        <v>225632.00000000006</v>
      </c>
      <c r="AI14" s="39">
        <v>5.1280000000000019</v>
      </c>
      <c r="AJ14" s="174">
        <v>23079.999999982047</v>
      </c>
    </row>
    <row r="15" spans="1:37" s="168" customFormat="1" ht="31.15" hidden="1" customHeight="1" outlineLevel="1">
      <c r="A15" s="311" t="s">
        <v>127</v>
      </c>
      <c r="B15" s="172" t="s">
        <v>132</v>
      </c>
      <c r="C15" s="173"/>
      <c r="D15" s="173">
        <v>738000</v>
      </c>
      <c r="E15" s="173">
        <v>118000</v>
      </c>
      <c r="F15" s="173"/>
      <c r="G15" s="173"/>
      <c r="H15" s="173"/>
      <c r="I15" s="173"/>
      <c r="J15" s="173"/>
      <c r="K15" s="174">
        <v>856000</v>
      </c>
      <c r="L15" s="174"/>
      <c r="M15" s="174"/>
      <c r="N15" s="174"/>
      <c r="O15" s="174"/>
      <c r="P15" s="174"/>
      <c r="Q15" s="174"/>
      <c r="R15" s="174"/>
      <c r="S15" s="174"/>
      <c r="T15" s="174">
        <v>40000</v>
      </c>
      <c r="U15" s="106"/>
      <c r="V15" s="106"/>
      <c r="W15" s="106"/>
      <c r="X15" s="106"/>
      <c r="Y15" s="106"/>
      <c r="Z15" s="178">
        <v>0</v>
      </c>
      <c r="AA15" s="178">
        <v>818253.16666666674</v>
      </c>
      <c r="AB15" s="305"/>
      <c r="AC15" s="174">
        <v>1280800.6666666667</v>
      </c>
      <c r="AD15" s="174">
        <v>1458447</v>
      </c>
      <c r="AE15" s="306"/>
      <c r="AF15" s="174">
        <v>1458447</v>
      </c>
      <c r="AG15" s="174">
        <v>1458447</v>
      </c>
      <c r="AH15" s="174">
        <v>1458447</v>
      </c>
      <c r="AI15" s="39">
        <v>30.650299999999998</v>
      </c>
      <c r="AJ15" s="174">
        <v>189108</v>
      </c>
    </row>
    <row r="16" spans="1:37" s="168" customFormat="1" ht="34.9" hidden="1" customHeight="1" outlineLevel="1">
      <c r="A16" s="324" t="s">
        <v>129</v>
      </c>
      <c r="B16" s="172" t="s">
        <v>133</v>
      </c>
      <c r="C16" s="173"/>
      <c r="D16" s="173"/>
      <c r="E16" s="173"/>
      <c r="F16" s="173"/>
      <c r="G16" s="173"/>
      <c r="H16" s="173"/>
      <c r="I16" s="173"/>
      <c r="J16" s="173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06"/>
      <c r="V16" s="106"/>
      <c r="W16" s="106"/>
      <c r="X16" s="106"/>
      <c r="Y16" s="106"/>
      <c r="Z16" s="178">
        <v>0</v>
      </c>
      <c r="AA16" s="178">
        <v>124293.6</v>
      </c>
      <c r="AB16" s="305"/>
      <c r="AC16" s="174">
        <v>124293.6</v>
      </c>
      <c r="AD16" s="174">
        <v>124293.6</v>
      </c>
      <c r="AE16" s="306"/>
      <c r="AF16" s="174">
        <v>124293.6</v>
      </c>
      <c r="AG16" s="174">
        <v>124293.6</v>
      </c>
      <c r="AH16" s="174">
        <v>124293.6</v>
      </c>
      <c r="AI16" s="39">
        <v>2.7171000000000003</v>
      </c>
      <c r="AJ16" s="174">
        <v>7296</v>
      </c>
    </row>
    <row r="17" spans="1:37" s="168" customFormat="1" ht="32.25" hidden="1" customHeight="1" outlineLevel="1">
      <c r="A17" s="324" t="s">
        <v>173</v>
      </c>
      <c r="B17" s="324" t="s">
        <v>172</v>
      </c>
      <c r="C17" s="173"/>
      <c r="D17" s="173">
        <v>180000</v>
      </c>
      <c r="E17" s="173"/>
      <c r="F17" s="173"/>
      <c r="G17" s="173"/>
      <c r="H17" s="173"/>
      <c r="I17" s="173"/>
      <c r="J17" s="173"/>
      <c r="K17" s="174">
        <v>180000</v>
      </c>
      <c r="L17" s="174"/>
      <c r="M17" s="174"/>
      <c r="N17" s="174"/>
      <c r="O17" s="174"/>
      <c r="P17" s="174"/>
      <c r="Q17" s="174"/>
      <c r="R17" s="174"/>
      <c r="S17" s="174"/>
      <c r="T17" s="174">
        <v>40000</v>
      </c>
      <c r="U17" s="106"/>
      <c r="V17" s="106"/>
      <c r="W17" s="106"/>
      <c r="X17" s="106"/>
      <c r="Y17" s="106"/>
      <c r="Z17" s="178">
        <v>0</v>
      </c>
      <c r="AA17" s="178">
        <v>97808.333333333328</v>
      </c>
      <c r="AB17" s="305"/>
      <c r="AC17" s="174">
        <v>369787</v>
      </c>
      <c r="AD17" s="174">
        <v>522519</v>
      </c>
      <c r="AE17" s="306"/>
      <c r="AF17" s="174">
        <v>522519</v>
      </c>
      <c r="AG17" s="174">
        <v>522519</v>
      </c>
      <c r="AH17" s="174">
        <v>522519</v>
      </c>
      <c r="AI17" s="39">
        <v>9.7390999999999988</v>
      </c>
      <c r="AJ17" s="174">
        <v>-924</v>
      </c>
    </row>
    <row r="18" spans="1:37" s="168" customFormat="1" ht="43.5" hidden="1" customHeight="1" outlineLevel="1">
      <c r="A18" s="324" t="s">
        <v>174</v>
      </c>
      <c r="B18" s="324" t="s">
        <v>175</v>
      </c>
      <c r="C18" s="173"/>
      <c r="D18" s="173">
        <v>120000</v>
      </c>
      <c r="E18" s="173"/>
      <c r="F18" s="173"/>
      <c r="G18" s="173"/>
      <c r="H18" s="173"/>
      <c r="I18" s="173"/>
      <c r="J18" s="173"/>
      <c r="K18" s="174">
        <v>120000</v>
      </c>
      <c r="L18" s="174"/>
      <c r="M18" s="174"/>
      <c r="N18" s="174"/>
      <c r="O18" s="174"/>
      <c r="P18" s="174"/>
      <c r="Q18" s="174"/>
      <c r="R18" s="174"/>
      <c r="S18" s="174"/>
      <c r="T18" s="174">
        <v>12000</v>
      </c>
      <c r="U18" s="106"/>
      <c r="V18" s="106"/>
      <c r="W18" s="106"/>
      <c r="X18" s="106"/>
      <c r="Y18" s="106"/>
      <c r="Z18" s="178">
        <v>0</v>
      </c>
      <c r="AA18" s="178">
        <v>50700.333333333328</v>
      </c>
      <c r="AB18" s="305"/>
      <c r="AC18" s="174">
        <v>152098</v>
      </c>
      <c r="AD18" s="174">
        <v>152098</v>
      </c>
      <c r="AE18" s="306"/>
      <c r="AF18" s="174">
        <v>152098</v>
      </c>
      <c r="AG18" s="174">
        <v>152098</v>
      </c>
      <c r="AH18" s="174">
        <v>152098</v>
      </c>
      <c r="AI18" s="39">
        <v>2.5796000000000001</v>
      </c>
      <c r="AJ18" s="174">
        <v>5559</v>
      </c>
    </row>
    <row r="19" spans="1:37" s="156" customFormat="1" ht="17.100000000000001" hidden="1" customHeight="1" outlineLevel="1">
      <c r="A19" s="162" t="s">
        <v>6</v>
      </c>
      <c r="B19" s="162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2"/>
      <c r="U19" s="163"/>
      <c r="V19" s="163"/>
      <c r="W19" s="163"/>
      <c r="X19" s="163"/>
      <c r="Y19" s="163"/>
      <c r="Z19" s="284"/>
      <c r="AA19" s="284"/>
      <c r="AB19" s="163"/>
      <c r="AC19" s="163"/>
      <c r="AD19" s="163"/>
      <c r="AE19" s="163"/>
      <c r="AF19" s="163"/>
      <c r="AG19" s="163"/>
      <c r="AH19" s="163"/>
      <c r="AI19" s="163"/>
      <c r="AJ19" s="163"/>
    </row>
    <row r="20" spans="1:37" s="168" customFormat="1" ht="41.45" hidden="1" customHeight="1" outlineLevel="1">
      <c r="A20" s="164" t="s">
        <v>48</v>
      </c>
      <c r="B20" s="164" t="s">
        <v>47</v>
      </c>
      <c r="C20" s="411">
        <v>4317900</v>
      </c>
      <c r="D20" s="411">
        <v>3956900</v>
      </c>
      <c r="E20" s="165"/>
      <c r="F20" s="165"/>
      <c r="G20" s="165"/>
      <c r="H20" s="165"/>
      <c r="I20" s="165"/>
      <c r="J20" s="165"/>
      <c r="K20" s="412">
        <v>8274800</v>
      </c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71">
        <v>1254666.666666667</v>
      </c>
      <c r="AA20" s="171">
        <v>4187000</v>
      </c>
      <c r="AB20" s="167"/>
      <c r="AC20" s="166">
        <v>4835000</v>
      </c>
      <c r="AD20" s="166">
        <v>4835000</v>
      </c>
      <c r="AE20" s="167"/>
      <c r="AF20" s="166">
        <v>4835000</v>
      </c>
      <c r="AG20" s="166">
        <v>4835000</v>
      </c>
      <c r="AH20" s="166">
        <v>4835000</v>
      </c>
      <c r="AI20" s="167"/>
      <c r="AJ20" s="166"/>
    </row>
    <row r="21" spans="1:37" s="168" customFormat="1" ht="45" hidden="1" customHeight="1" outlineLevel="1">
      <c r="A21" s="164" t="s">
        <v>94</v>
      </c>
      <c r="B21" s="164" t="s">
        <v>60</v>
      </c>
      <c r="C21" s="165"/>
      <c r="D21" s="165"/>
      <c r="E21" s="165">
        <v>2031600</v>
      </c>
      <c r="F21" s="165">
        <v>2000000</v>
      </c>
      <c r="G21" s="165"/>
      <c r="H21" s="165"/>
      <c r="I21" s="165"/>
      <c r="J21" s="165"/>
      <c r="K21" s="166">
        <v>4031600</v>
      </c>
      <c r="L21" s="166"/>
      <c r="M21" s="166"/>
      <c r="N21" s="166"/>
      <c r="O21" s="166"/>
      <c r="P21" s="166"/>
      <c r="Q21" s="166"/>
      <c r="R21" s="166"/>
      <c r="S21" s="166"/>
      <c r="T21" s="167"/>
      <c r="U21" s="167"/>
      <c r="V21" s="167"/>
      <c r="W21" s="167"/>
      <c r="X21" s="167"/>
      <c r="Y21" s="167"/>
      <c r="Z21" s="171">
        <v>0</v>
      </c>
      <c r="AA21" s="171">
        <v>0</v>
      </c>
      <c r="AB21" s="167"/>
      <c r="AC21" s="166">
        <v>386000</v>
      </c>
      <c r="AD21" s="166">
        <v>772000</v>
      </c>
      <c r="AE21" s="167"/>
      <c r="AF21" s="166">
        <v>772000</v>
      </c>
      <c r="AG21" s="166">
        <v>772000</v>
      </c>
      <c r="AH21" s="166">
        <v>772000</v>
      </c>
      <c r="AI21" s="167"/>
      <c r="AJ21" s="166"/>
      <c r="AK21" s="414"/>
    </row>
    <row r="22" spans="1:37" s="168" customFormat="1" ht="48.6" hidden="1" customHeight="1" outlineLevel="1">
      <c r="A22" s="172" t="s">
        <v>69</v>
      </c>
      <c r="B22" s="172" t="s">
        <v>67</v>
      </c>
      <c r="C22" s="308">
        <v>1278871.5</v>
      </c>
      <c r="D22" s="308">
        <v>4575070.2</v>
      </c>
      <c r="E22" s="308">
        <v>13578481.25</v>
      </c>
      <c r="F22" s="308">
        <v>17973093</v>
      </c>
      <c r="G22" s="308">
        <v>11085396.73</v>
      </c>
      <c r="H22" s="308">
        <v>8344055.7799999993</v>
      </c>
      <c r="I22" s="308">
        <v>1567269.4200000004</v>
      </c>
      <c r="J22" s="308">
        <v>197262</v>
      </c>
      <c r="K22" s="307">
        <v>58599500</v>
      </c>
      <c r="L22" s="174"/>
      <c r="M22" s="174"/>
      <c r="N22" s="174"/>
      <c r="O22" s="174"/>
      <c r="P22" s="174"/>
      <c r="Q22" s="174"/>
      <c r="R22" s="174"/>
      <c r="S22" s="174"/>
      <c r="T22" s="174">
        <v>1280000</v>
      </c>
      <c r="U22" s="107"/>
      <c r="V22" s="107"/>
      <c r="W22" s="107"/>
      <c r="X22" s="107"/>
      <c r="Y22" s="107"/>
      <c r="Z22" s="178">
        <v>0</v>
      </c>
      <c r="AA22" s="178">
        <v>0</v>
      </c>
      <c r="AB22" s="68"/>
      <c r="AC22" s="174">
        <v>86400</v>
      </c>
      <c r="AD22" s="307">
        <v>1142299.8053333333</v>
      </c>
      <c r="AE22" s="309">
        <v>167.77239999999998</v>
      </c>
      <c r="AF22" s="307">
        <v>5737438.8286666665</v>
      </c>
      <c r="AG22" s="307">
        <v>10016387.423999999</v>
      </c>
      <c r="AH22" s="307">
        <v>11708724.085999999</v>
      </c>
      <c r="AI22" s="309">
        <v>167.77239999999998</v>
      </c>
      <c r="AJ22" s="307">
        <v>880230</v>
      </c>
    </row>
    <row r="23" spans="1:37" s="168" customFormat="1" ht="29.45" hidden="1" customHeight="1" outlineLevel="1">
      <c r="A23" s="172" t="s">
        <v>70</v>
      </c>
      <c r="B23" s="172" t="s">
        <v>67</v>
      </c>
      <c r="C23" s="179"/>
      <c r="D23" s="179"/>
      <c r="E23" s="179"/>
      <c r="F23" s="179"/>
      <c r="G23" s="179"/>
      <c r="H23" s="179"/>
      <c r="I23" s="179"/>
      <c r="J23" s="179"/>
      <c r="K23" s="167"/>
      <c r="L23" s="167"/>
      <c r="M23" s="167"/>
      <c r="N23" s="167"/>
      <c r="O23" s="167"/>
      <c r="P23" s="167"/>
      <c r="Q23" s="167"/>
      <c r="R23" s="167"/>
      <c r="S23" s="167"/>
      <c r="T23" s="174"/>
      <c r="U23" s="310"/>
      <c r="V23" s="310"/>
      <c r="W23" s="310"/>
      <c r="X23" s="310"/>
      <c r="Y23" s="107">
        <v>4636500</v>
      </c>
      <c r="Z23" s="170"/>
      <c r="AA23" s="170"/>
      <c r="AB23" s="108"/>
      <c r="AC23" s="167"/>
      <c r="AD23" s="167"/>
      <c r="AE23" s="108"/>
      <c r="AF23" s="167"/>
      <c r="AG23" s="167"/>
      <c r="AH23" s="167"/>
      <c r="AI23" s="108"/>
      <c r="AJ23" s="167"/>
    </row>
    <row r="24" spans="1:37" s="168" customFormat="1" ht="26.45" hidden="1" customHeight="1" outlineLevel="1">
      <c r="A24" s="311" t="s">
        <v>72</v>
      </c>
      <c r="B24" s="172" t="s">
        <v>67</v>
      </c>
      <c r="C24" s="173"/>
      <c r="D24" s="173"/>
      <c r="E24" s="173"/>
      <c r="F24" s="173"/>
      <c r="G24" s="173"/>
      <c r="H24" s="173"/>
      <c r="I24" s="173"/>
      <c r="J24" s="173"/>
      <c r="K24" s="174"/>
      <c r="L24" s="174">
        <v>43093.42</v>
      </c>
      <c r="M24" s="174">
        <v>131536.20000000001</v>
      </c>
      <c r="N24" s="174">
        <v>1338326.6700000002</v>
      </c>
      <c r="O24" s="174">
        <v>850000</v>
      </c>
      <c r="P24" s="174">
        <v>1408913.32</v>
      </c>
      <c r="Q24" s="174">
        <v>1000000</v>
      </c>
      <c r="R24" s="174">
        <v>24130.39000000013</v>
      </c>
      <c r="S24" s="174">
        <v>4796000</v>
      </c>
      <c r="T24" s="174">
        <v>0</v>
      </c>
      <c r="U24" s="312"/>
      <c r="V24" s="312"/>
      <c r="W24" s="312"/>
      <c r="X24" s="312"/>
      <c r="Y24" s="312"/>
      <c r="Z24" s="178">
        <v>0</v>
      </c>
      <c r="AA24" s="178">
        <v>0</v>
      </c>
      <c r="AB24" s="108"/>
      <c r="AC24" s="174">
        <v>0</v>
      </c>
      <c r="AD24" s="174">
        <v>48028.2</v>
      </c>
      <c r="AE24" s="306">
        <v>0</v>
      </c>
      <c r="AF24" s="307">
        <v>52394.400000000001</v>
      </c>
      <c r="AG24" s="307">
        <v>22980</v>
      </c>
      <c r="AH24" s="174">
        <v>121334.39999999999</v>
      </c>
      <c r="AI24" s="39">
        <v>0</v>
      </c>
      <c r="AJ24" s="174"/>
    </row>
    <row r="25" spans="1:37" s="168" customFormat="1" ht="31.9" hidden="1" customHeight="1" outlineLevel="1">
      <c r="A25" s="311" t="s">
        <v>134</v>
      </c>
      <c r="B25" s="172" t="s">
        <v>135</v>
      </c>
      <c r="C25" s="173"/>
      <c r="D25" s="308">
        <v>142163</v>
      </c>
      <c r="E25" s="308">
        <v>1061323</v>
      </c>
      <c r="F25" s="308">
        <v>1718962</v>
      </c>
      <c r="G25" s="308">
        <v>656552</v>
      </c>
      <c r="H25" s="173"/>
      <c r="I25" s="173"/>
      <c r="J25" s="173"/>
      <c r="K25" s="307">
        <v>3579000</v>
      </c>
      <c r="L25" s="174"/>
      <c r="M25" s="174"/>
      <c r="N25" s="174"/>
      <c r="O25" s="174"/>
      <c r="P25" s="174"/>
      <c r="Q25" s="174"/>
      <c r="R25" s="174"/>
      <c r="S25" s="174"/>
      <c r="T25" s="174">
        <v>175000</v>
      </c>
      <c r="U25" s="325"/>
      <c r="V25" s="325"/>
      <c r="W25" s="325"/>
      <c r="X25" s="325"/>
      <c r="Y25" s="107">
        <v>15000</v>
      </c>
      <c r="Z25" s="178">
        <v>0</v>
      </c>
      <c r="AA25" s="178">
        <v>471844.08</v>
      </c>
      <c r="AB25" s="108"/>
      <c r="AC25" s="174">
        <v>707766.12</v>
      </c>
      <c r="AD25" s="174">
        <v>2140744.6666666665</v>
      </c>
      <c r="AE25" s="306"/>
      <c r="AF25" s="174">
        <v>2918500.6799999997</v>
      </c>
      <c r="AG25" s="174">
        <v>2918500.6799999997</v>
      </c>
      <c r="AH25" s="174">
        <v>2918500.6799999997</v>
      </c>
      <c r="AI25" s="39">
        <v>46.4649</v>
      </c>
      <c r="AJ25" s="174">
        <v>212940</v>
      </c>
    </row>
    <row r="26" spans="1:37" s="156" customFormat="1" ht="17.100000000000001" hidden="1" customHeight="1" outlineLevel="1">
      <c r="A26" s="162" t="s">
        <v>78</v>
      </c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2"/>
      <c r="U26" s="163"/>
      <c r="V26" s="163"/>
      <c r="W26" s="163"/>
      <c r="X26" s="163"/>
      <c r="Y26" s="163"/>
      <c r="Z26" s="284"/>
      <c r="AA26" s="284"/>
      <c r="AB26" s="163"/>
      <c r="AC26" s="163"/>
      <c r="AD26" s="163"/>
      <c r="AE26" s="163"/>
      <c r="AF26" s="163"/>
      <c r="AG26" s="163"/>
      <c r="AH26" s="163"/>
      <c r="AI26" s="163"/>
      <c r="AJ26" s="163"/>
    </row>
    <row r="27" spans="1:37" s="168" customFormat="1" ht="38.450000000000003" hidden="1" customHeight="1" outlineLevel="1">
      <c r="A27" s="164" t="s">
        <v>49</v>
      </c>
      <c r="B27" s="164" t="s">
        <v>51</v>
      </c>
      <c r="C27" s="165">
        <v>1612860</v>
      </c>
      <c r="D27" s="165">
        <v>165000</v>
      </c>
      <c r="E27" s="182"/>
      <c r="F27" s="182"/>
      <c r="G27" s="182"/>
      <c r="H27" s="182"/>
      <c r="I27" s="182"/>
      <c r="J27" s="182"/>
      <c r="K27" s="183">
        <v>1777860</v>
      </c>
      <c r="L27" s="184"/>
      <c r="M27" s="184"/>
      <c r="N27" s="184"/>
      <c r="O27" s="184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70"/>
      <c r="AA27" s="170"/>
      <c r="AB27" s="167"/>
      <c r="AC27" s="167"/>
      <c r="AD27" s="167"/>
      <c r="AE27" s="167"/>
      <c r="AF27" s="167"/>
      <c r="AG27" s="167"/>
      <c r="AH27" s="167"/>
      <c r="AI27" s="167"/>
      <c r="AJ27" s="167"/>
    </row>
    <row r="28" spans="1:37" s="156" customFormat="1" ht="17.100000000000001" hidden="1" customHeight="1" outlineLevel="1">
      <c r="A28" s="162" t="s">
        <v>79</v>
      </c>
      <c r="B28" s="162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2"/>
      <c r="U28" s="163"/>
      <c r="V28" s="163"/>
      <c r="W28" s="163"/>
      <c r="X28" s="163"/>
      <c r="Y28" s="163"/>
      <c r="Z28" s="284"/>
      <c r="AA28" s="284"/>
      <c r="AB28" s="163"/>
      <c r="AC28" s="163"/>
      <c r="AD28" s="163"/>
      <c r="AE28" s="163"/>
      <c r="AF28" s="163"/>
      <c r="AG28" s="163"/>
      <c r="AH28" s="163"/>
      <c r="AI28" s="163"/>
      <c r="AJ28" s="163"/>
    </row>
    <row r="29" spans="1:37" s="168" customFormat="1" ht="35.450000000000003" hidden="1" customHeight="1" outlineLevel="1">
      <c r="A29" s="164" t="s">
        <v>50</v>
      </c>
      <c r="B29" s="164" t="s">
        <v>52</v>
      </c>
      <c r="C29" s="165"/>
      <c r="D29" s="165">
        <v>675000</v>
      </c>
      <c r="E29" s="165"/>
      <c r="F29" s="165"/>
      <c r="G29" s="165"/>
      <c r="H29" s="165"/>
      <c r="I29" s="165"/>
      <c r="J29" s="165"/>
      <c r="K29" s="166">
        <v>675000</v>
      </c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71">
        <v>0</v>
      </c>
      <c r="AA29" s="171">
        <v>0</v>
      </c>
      <c r="AB29" s="167"/>
      <c r="AC29" s="166">
        <v>0</v>
      </c>
      <c r="AD29" s="166">
        <v>208000</v>
      </c>
      <c r="AE29" s="167"/>
      <c r="AF29" s="166">
        <v>208000</v>
      </c>
      <c r="AG29" s="166">
        <v>208000</v>
      </c>
      <c r="AH29" s="166">
        <v>208000</v>
      </c>
      <c r="AI29" s="167"/>
      <c r="AJ29" s="166"/>
    </row>
    <row r="30" spans="1:37" s="156" customFormat="1" ht="17.100000000000001" hidden="1" customHeight="1" outlineLevel="1">
      <c r="A30" s="162" t="s">
        <v>80</v>
      </c>
      <c r="B30" s="162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2"/>
      <c r="U30" s="163"/>
      <c r="V30" s="163"/>
      <c r="W30" s="163"/>
      <c r="X30" s="163"/>
      <c r="Y30" s="163"/>
      <c r="Z30" s="284"/>
      <c r="AA30" s="284"/>
      <c r="AB30" s="163"/>
      <c r="AC30" s="163"/>
      <c r="AD30" s="163"/>
      <c r="AE30" s="163"/>
      <c r="AF30" s="163"/>
      <c r="AG30" s="163"/>
      <c r="AH30" s="163"/>
      <c r="AI30" s="163"/>
      <c r="AJ30" s="163"/>
    </row>
    <row r="31" spans="1:37" s="168" customFormat="1" ht="37.5" hidden="1" customHeight="1" outlineLevel="1">
      <c r="A31" s="169" t="s">
        <v>44</v>
      </c>
      <c r="B31" s="164" t="s">
        <v>53</v>
      </c>
      <c r="C31" s="411">
        <v>1361640</v>
      </c>
      <c r="D31" s="165">
        <v>250500</v>
      </c>
      <c r="E31" s="165"/>
      <c r="F31" s="165"/>
      <c r="G31" s="165"/>
      <c r="H31" s="165"/>
      <c r="I31" s="165"/>
      <c r="J31" s="165"/>
      <c r="K31" s="412">
        <v>1612140</v>
      </c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71">
        <v>1209033.3333333335</v>
      </c>
      <c r="AA31" s="171">
        <v>2392000</v>
      </c>
      <c r="AB31" s="167"/>
      <c r="AC31" s="166">
        <v>2731000</v>
      </c>
      <c r="AD31" s="166">
        <v>2990000</v>
      </c>
      <c r="AE31" s="167"/>
      <c r="AF31" s="166">
        <v>2990000</v>
      </c>
      <c r="AG31" s="166">
        <v>2990000</v>
      </c>
      <c r="AH31" s="166">
        <v>2990000</v>
      </c>
      <c r="AI31" s="167"/>
      <c r="AJ31" s="166"/>
      <c r="AK31" s="414"/>
    </row>
    <row r="32" spans="1:37" s="168" customFormat="1" ht="34.15" hidden="1" customHeight="1" outlineLevel="1">
      <c r="A32" s="164" t="s">
        <v>61</v>
      </c>
      <c r="B32" s="164" t="s">
        <v>144</v>
      </c>
      <c r="C32" s="165"/>
      <c r="D32" s="165"/>
      <c r="E32" s="165"/>
      <c r="F32" s="165"/>
      <c r="G32" s="165"/>
      <c r="H32" s="165"/>
      <c r="I32" s="165"/>
      <c r="J32" s="165"/>
      <c r="K32" s="166">
        <v>0</v>
      </c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71">
        <v>0</v>
      </c>
      <c r="AA32" s="171">
        <v>0</v>
      </c>
      <c r="AB32" s="167"/>
      <c r="AC32" s="166">
        <v>0</v>
      </c>
      <c r="AD32" s="166">
        <v>0</v>
      </c>
      <c r="AE32" s="167"/>
      <c r="AF32" s="166">
        <v>0</v>
      </c>
      <c r="AG32" s="166">
        <v>0</v>
      </c>
      <c r="AH32" s="166">
        <v>0</v>
      </c>
      <c r="AI32" s="167"/>
      <c r="AJ32" s="166"/>
    </row>
    <row r="33" spans="1:37" s="168" customFormat="1" ht="34.15" hidden="1" customHeight="1" outlineLevel="1">
      <c r="A33" s="169" t="s">
        <v>126</v>
      </c>
      <c r="B33" s="164" t="s">
        <v>137</v>
      </c>
      <c r="C33" s="165"/>
      <c r="D33" s="411">
        <v>919400</v>
      </c>
      <c r="E33" s="165"/>
      <c r="F33" s="165"/>
      <c r="G33" s="165"/>
      <c r="H33" s="165"/>
      <c r="I33" s="165"/>
      <c r="J33" s="165"/>
      <c r="K33" s="412">
        <v>919400</v>
      </c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71">
        <v>0</v>
      </c>
      <c r="AA33" s="171">
        <v>1052200</v>
      </c>
      <c r="AB33" s="167"/>
      <c r="AC33" s="166">
        <v>1738000</v>
      </c>
      <c r="AD33" s="166">
        <v>1738000</v>
      </c>
      <c r="AE33" s="167"/>
      <c r="AF33" s="166">
        <v>1738000</v>
      </c>
      <c r="AG33" s="166">
        <v>1738000</v>
      </c>
      <c r="AH33" s="166">
        <v>1738000</v>
      </c>
      <c r="AI33" s="167"/>
      <c r="AJ33" s="166"/>
      <c r="AK33" s="414"/>
    </row>
    <row r="34" spans="1:37" s="168" customFormat="1" ht="34.15" hidden="1" customHeight="1" outlineLevel="1">
      <c r="A34" s="169" t="s">
        <v>196</v>
      </c>
      <c r="B34" s="164" t="s">
        <v>319</v>
      </c>
      <c r="C34" s="165"/>
      <c r="D34" s="165">
        <v>217500</v>
      </c>
      <c r="E34" s="165"/>
      <c r="F34" s="165"/>
      <c r="G34" s="165"/>
      <c r="H34" s="165"/>
      <c r="I34" s="165"/>
      <c r="J34" s="165"/>
      <c r="K34" s="166">
        <v>217500</v>
      </c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71">
        <v>0</v>
      </c>
      <c r="AA34" s="171">
        <v>84800</v>
      </c>
      <c r="AB34" s="167"/>
      <c r="AC34" s="166">
        <v>338800</v>
      </c>
      <c r="AD34" s="166">
        <v>338800</v>
      </c>
      <c r="AE34" s="167"/>
      <c r="AF34" s="166">
        <v>338800</v>
      </c>
      <c r="AG34" s="166">
        <v>338800</v>
      </c>
      <c r="AH34" s="166">
        <v>338800</v>
      </c>
      <c r="AI34" s="167"/>
      <c r="AJ34" s="166"/>
    </row>
    <row r="35" spans="1:37" s="156" customFormat="1" ht="28.9" hidden="1" customHeight="1" outlineLevel="1">
      <c r="A35" s="162" t="s">
        <v>81</v>
      </c>
      <c r="B35" s="162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2"/>
      <c r="U35" s="163"/>
      <c r="V35" s="163"/>
      <c r="W35" s="163"/>
      <c r="X35" s="163"/>
      <c r="Y35" s="163"/>
      <c r="Z35" s="284"/>
      <c r="AA35" s="284"/>
      <c r="AB35" s="163"/>
      <c r="AC35" s="163"/>
      <c r="AD35" s="163"/>
      <c r="AE35" s="163"/>
      <c r="AF35" s="163"/>
      <c r="AG35" s="163"/>
      <c r="AH35" s="163"/>
      <c r="AI35" s="163"/>
      <c r="AJ35" s="163"/>
    </row>
    <row r="36" spans="1:37" s="168" customFormat="1" ht="29.45" hidden="1" customHeight="1" outlineLevel="1">
      <c r="A36" s="169" t="s">
        <v>55</v>
      </c>
      <c r="B36" s="164" t="s">
        <v>54</v>
      </c>
      <c r="C36" s="165"/>
      <c r="D36" s="165"/>
      <c r="E36" s="165"/>
      <c r="F36" s="165"/>
      <c r="G36" s="165"/>
      <c r="H36" s="165"/>
      <c r="I36" s="165"/>
      <c r="J36" s="165"/>
      <c r="K36" s="166">
        <v>0</v>
      </c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71">
        <v>378000</v>
      </c>
      <c r="AA36" s="171">
        <v>1120000</v>
      </c>
      <c r="AB36" s="167"/>
      <c r="AC36" s="166">
        <v>1120000</v>
      </c>
      <c r="AD36" s="166">
        <v>1120000</v>
      </c>
      <c r="AE36" s="167"/>
      <c r="AF36" s="166">
        <v>1120000</v>
      </c>
      <c r="AG36" s="166">
        <v>1120000</v>
      </c>
      <c r="AH36" s="166">
        <v>1120000</v>
      </c>
      <c r="AI36" s="167"/>
      <c r="AJ36" s="166"/>
    </row>
    <row r="37" spans="1:37" s="177" customFormat="1" ht="36.6" hidden="1" customHeight="1" outlineLevel="1">
      <c r="A37" s="169" t="s">
        <v>126</v>
      </c>
      <c r="B37" s="164" t="s">
        <v>138</v>
      </c>
      <c r="C37" s="165"/>
      <c r="D37" s="165"/>
      <c r="E37" s="165"/>
      <c r="F37" s="165"/>
      <c r="G37" s="165"/>
      <c r="H37" s="165"/>
      <c r="I37" s="165"/>
      <c r="J37" s="165"/>
      <c r="K37" s="166">
        <v>0</v>
      </c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71">
        <v>0</v>
      </c>
      <c r="AA37" s="171">
        <v>256000</v>
      </c>
      <c r="AB37" s="167"/>
      <c r="AC37" s="166">
        <v>256000</v>
      </c>
      <c r="AD37" s="166">
        <v>256000</v>
      </c>
      <c r="AE37" s="167"/>
      <c r="AF37" s="166">
        <v>256000</v>
      </c>
      <c r="AG37" s="166">
        <v>256000</v>
      </c>
      <c r="AH37" s="166">
        <v>256000</v>
      </c>
      <c r="AI37" s="167"/>
      <c r="AJ37" s="166"/>
    </row>
    <row r="38" spans="1:37" s="156" customFormat="1" ht="17.100000000000001" hidden="1" customHeight="1" outlineLevel="1">
      <c r="A38" s="162" t="s">
        <v>82</v>
      </c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2"/>
      <c r="U38" s="163"/>
      <c r="V38" s="163"/>
      <c r="W38" s="163"/>
      <c r="X38" s="163"/>
      <c r="Y38" s="163"/>
      <c r="Z38" s="284"/>
      <c r="AA38" s="284"/>
      <c r="AB38" s="163"/>
      <c r="AC38" s="163"/>
      <c r="AD38" s="163"/>
      <c r="AE38" s="163"/>
      <c r="AF38" s="163"/>
      <c r="AG38" s="163"/>
      <c r="AH38" s="163"/>
      <c r="AI38" s="163"/>
      <c r="AJ38" s="163"/>
    </row>
    <row r="39" spans="1:37" s="168" customFormat="1" ht="26.45" hidden="1" customHeight="1" outlineLevel="1">
      <c r="A39" s="169" t="s">
        <v>44</v>
      </c>
      <c r="B39" s="164" t="s">
        <v>56</v>
      </c>
      <c r="C39" s="165"/>
      <c r="D39" s="182"/>
      <c r="E39" s="182"/>
      <c r="F39" s="182"/>
      <c r="G39" s="182"/>
      <c r="H39" s="182"/>
      <c r="I39" s="182"/>
      <c r="J39" s="182"/>
      <c r="K39" s="183">
        <v>0</v>
      </c>
      <c r="L39" s="184"/>
      <c r="M39" s="184"/>
      <c r="N39" s="184"/>
      <c r="O39" s="184"/>
      <c r="P39" s="184"/>
      <c r="Q39" s="184"/>
      <c r="R39" s="184"/>
      <c r="S39" s="184"/>
      <c r="T39" s="167"/>
      <c r="U39" s="184"/>
      <c r="V39" s="184"/>
      <c r="W39" s="184"/>
      <c r="X39" s="184"/>
      <c r="Y39" s="184"/>
      <c r="Z39" s="188">
        <v>153100</v>
      </c>
      <c r="AA39" s="188">
        <v>458800</v>
      </c>
      <c r="AB39" s="184"/>
      <c r="AC39" s="183">
        <v>639700</v>
      </c>
      <c r="AD39" s="183">
        <v>639700</v>
      </c>
      <c r="AE39" s="184"/>
      <c r="AF39" s="183">
        <v>639700</v>
      </c>
      <c r="AG39" s="183">
        <v>639700</v>
      </c>
      <c r="AH39" s="183">
        <v>639700</v>
      </c>
      <c r="AI39" s="184"/>
      <c r="AJ39" s="183"/>
    </row>
    <row r="40" spans="1:37" s="168" customFormat="1" ht="26.45" hidden="1" customHeight="1" outlineLevel="1">
      <c r="A40" s="169" t="s">
        <v>126</v>
      </c>
      <c r="B40" s="164" t="s">
        <v>139</v>
      </c>
      <c r="C40" s="165"/>
      <c r="D40" s="182">
        <v>25000</v>
      </c>
      <c r="E40" s="182"/>
      <c r="F40" s="182"/>
      <c r="G40" s="182"/>
      <c r="H40" s="182"/>
      <c r="I40" s="182"/>
      <c r="J40" s="182"/>
      <c r="K40" s="183">
        <v>25000</v>
      </c>
      <c r="L40" s="184"/>
      <c r="M40" s="184"/>
      <c r="N40" s="184"/>
      <c r="O40" s="184"/>
      <c r="P40" s="184"/>
      <c r="Q40" s="184"/>
      <c r="R40" s="184"/>
      <c r="S40" s="184"/>
      <c r="T40" s="167"/>
      <c r="U40" s="184"/>
      <c r="V40" s="184"/>
      <c r="W40" s="184"/>
      <c r="X40" s="184"/>
      <c r="Y40" s="184"/>
      <c r="Z40" s="188">
        <v>0</v>
      </c>
      <c r="AA40" s="188">
        <v>223200</v>
      </c>
      <c r="AB40" s="184"/>
      <c r="AC40" s="183">
        <v>272300</v>
      </c>
      <c r="AD40" s="183">
        <v>272300</v>
      </c>
      <c r="AE40" s="184"/>
      <c r="AF40" s="183">
        <v>272300</v>
      </c>
      <c r="AG40" s="183">
        <v>272300</v>
      </c>
      <c r="AH40" s="183">
        <v>272300</v>
      </c>
      <c r="AI40" s="184"/>
      <c r="AJ40" s="183"/>
    </row>
    <row r="41" spans="1:37" s="168" customFormat="1" ht="26.45" hidden="1" customHeight="1" outlineLevel="1">
      <c r="A41" s="169" t="s">
        <v>196</v>
      </c>
      <c r="B41" s="164" t="s">
        <v>204</v>
      </c>
      <c r="C41" s="165"/>
      <c r="D41" s="182">
        <v>348900</v>
      </c>
      <c r="E41" s="182"/>
      <c r="F41" s="182"/>
      <c r="G41" s="182"/>
      <c r="H41" s="182"/>
      <c r="I41" s="182"/>
      <c r="J41" s="182"/>
      <c r="K41" s="183">
        <v>348900</v>
      </c>
      <c r="L41" s="184"/>
      <c r="M41" s="184"/>
      <c r="N41" s="184"/>
      <c r="O41" s="184"/>
      <c r="P41" s="184"/>
      <c r="Q41" s="184"/>
      <c r="R41" s="184"/>
      <c r="S41" s="184"/>
      <c r="T41" s="167"/>
      <c r="U41" s="184"/>
      <c r="V41" s="184"/>
      <c r="W41" s="184"/>
      <c r="X41" s="184"/>
      <c r="Y41" s="184"/>
      <c r="Z41" s="188">
        <v>0</v>
      </c>
      <c r="AA41" s="188">
        <v>46500</v>
      </c>
      <c r="AB41" s="184"/>
      <c r="AC41" s="183">
        <v>187500</v>
      </c>
      <c r="AD41" s="183">
        <v>311300</v>
      </c>
      <c r="AE41" s="184"/>
      <c r="AF41" s="183">
        <v>311300</v>
      </c>
      <c r="AG41" s="183">
        <v>311300</v>
      </c>
      <c r="AH41" s="183">
        <v>311300</v>
      </c>
      <c r="AI41" s="184"/>
      <c r="AJ41" s="183"/>
    </row>
    <row r="42" spans="1:37" s="168" customFormat="1" ht="27.6" hidden="1" customHeight="1" outlineLevel="1">
      <c r="A42" s="172" t="s">
        <v>71</v>
      </c>
      <c r="B42" s="172" t="s">
        <v>67</v>
      </c>
      <c r="C42" s="173"/>
      <c r="D42" s="313">
        <v>180000</v>
      </c>
      <c r="E42" s="313"/>
      <c r="F42" s="313"/>
      <c r="G42" s="313"/>
      <c r="H42" s="313"/>
      <c r="I42" s="313"/>
      <c r="J42" s="313"/>
      <c r="K42" s="314">
        <v>180000</v>
      </c>
      <c r="L42" s="184"/>
      <c r="M42" s="184"/>
      <c r="N42" s="184"/>
      <c r="O42" s="184"/>
      <c r="P42" s="184"/>
      <c r="Q42" s="184"/>
      <c r="R42" s="184"/>
      <c r="S42" s="184"/>
      <c r="T42" s="174">
        <v>0</v>
      </c>
      <c r="U42" s="315"/>
      <c r="V42" s="315"/>
      <c r="W42" s="315"/>
      <c r="X42" s="315"/>
      <c r="Y42" s="315"/>
      <c r="Z42" s="457">
        <v>41688.333333333336</v>
      </c>
      <c r="AA42" s="457">
        <v>125066</v>
      </c>
      <c r="AB42" s="305">
        <v>2.6074000000000002</v>
      </c>
      <c r="AC42" s="314">
        <v>125066</v>
      </c>
      <c r="AD42" s="314">
        <v>125066</v>
      </c>
      <c r="AE42" s="306"/>
      <c r="AF42" s="314">
        <v>125066</v>
      </c>
      <c r="AG42" s="314">
        <v>125066</v>
      </c>
      <c r="AH42" s="314">
        <v>125066</v>
      </c>
      <c r="AI42" s="39">
        <v>2.6074000000000002</v>
      </c>
      <c r="AJ42" s="314">
        <v>22780</v>
      </c>
    </row>
    <row r="43" spans="1:37" s="168" customFormat="1" ht="31.5" hidden="1" customHeight="1" outlineLevel="1">
      <c r="A43" s="172" t="s">
        <v>282</v>
      </c>
      <c r="B43" s="172" t="s">
        <v>67</v>
      </c>
      <c r="C43" s="173">
        <v>0</v>
      </c>
      <c r="D43" s="173">
        <v>0</v>
      </c>
      <c r="E43" s="173">
        <v>115000</v>
      </c>
      <c r="F43" s="173">
        <v>500000</v>
      </c>
      <c r="G43" s="173">
        <v>1700000</v>
      </c>
      <c r="H43" s="173">
        <v>1235000</v>
      </c>
      <c r="I43" s="173">
        <v>50000</v>
      </c>
      <c r="J43" s="173"/>
      <c r="K43" s="174">
        <v>3600000</v>
      </c>
      <c r="L43" s="184"/>
      <c r="M43" s="184"/>
      <c r="N43" s="184"/>
      <c r="O43" s="184"/>
      <c r="P43" s="184"/>
      <c r="Q43" s="184"/>
      <c r="R43" s="184"/>
      <c r="S43" s="184"/>
      <c r="T43" s="174">
        <v>0</v>
      </c>
      <c r="U43" s="315"/>
      <c r="V43" s="315"/>
      <c r="W43" s="315"/>
      <c r="X43" s="315"/>
      <c r="Y43" s="315"/>
      <c r="Z43" s="178">
        <v>0</v>
      </c>
      <c r="AA43" s="178">
        <v>0</v>
      </c>
      <c r="AB43" s="316"/>
      <c r="AC43" s="174">
        <v>0</v>
      </c>
      <c r="AD43" s="174">
        <v>0</v>
      </c>
      <c r="AE43" s="305">
        <v>0</v>
      </c>
      <c r="AF43" s="174">
        <v>0</v>
      </c>
      <c r="AG43" s="174">
        <v>0</v>
      </c>
      <c r="AH43" s="174">
        <v>0</v>
      </c>
      <c r="AI43" s="39">
        <v>0</v>
      </c>
      <c r="AJ43" s="174">
        <v>0</v>
      </c>
    </row>
    <row r="44" spans="1:37" s="156" customFormat="1" ht="17.100000000000001" hidden="1" customHeight="1" outlineLevel="1">
      <c r="A44" s="162" t="s">
        <v>83</v>
      </c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2"/>
      <c r="U44" s="163"/>
      <c r="V44" s="163"/>
      <c r="W44" s="163"/>
      <c r="X44" s="163"/>
      <c r="Y44" s="163"/>
      <c r="Z44" s="284"/>
      <c r="AA44" s="284"/>
      <c r="AB44" s="163"/>
      <c r="AC44" s="163"/>
      <c r="AD44" s="163"/>
      <c r="AE44" s="163"/>
      <c r="AF44" s="163"/>
      <c r="AG44" s="163"/>
      <c r="AH44" s="163"/>
      <c r="AI44" s="163"/>
      <c r="AJ44" s="163"/>
    </row>
    <row r="45" spans="1:37" s="156" customFormat="1" ht="26.45" hidden="1" customHeight="1" outlineLevel="1">
      <c r="A45" s="169" t="s">
        <v>90</v>
      </c>
      <c r="B45" s="164" t="s">
        <v>57</v>
      </c>
      <c r="C45" s="411">
        <v>1238800</v>
      </c>
      <c r="D45" s="165"/>
      <c r="E45" s="182"/>
      <c r="F45" s="182"/>
      <c r="G45" s="182"/>
      <c r="H45" s="182"/>
      <c r="I45" s="182"/>
      <c r="J45" s="182"/>
      <c r="K45" s="412">
        <v>1238800</v>
      </c>
      <c r="L45" s="183"/>
      <c r="M45" s="183"/>
      <c r="N45" s="183"/>
      <c r="O45" s="183"/>
      <c r="P45" s="183"/>
      <c r="Q45" s="183"/>
      <c r="R45" s="183"/>
      <c r="S45" s="183"/>
      <c r="T45" s="166"/>
      <c r="U45" s="183"/>
      <c r="V45" s="183"/>
      <c r="W45" s="183"/>
      <c r="X45" s="183"/>
      <c r="Y45" s="183"/>
      <c r="Z45" s="188"/>
      <c r="AA45" s="188"/>
      <c r="AB45" s="183"/>
      <c r="AC45" s="183"/>
      <c r="AD45" s="183"/>
      <c r="AE45" s="183"/>
      <c r="AF45" s="183"/>
      <c r="AG45" s="183"/>
      <c r="AH45" s="183"/>
      <c r="AI45" s="183"/>
      <c r="AJ45" s="183"/>
    </row>
    <row r="46" spans="1:37" s="156" customFormat="1" ht="29.45" hidden="1" customHeight="1" outlineLevel="1">
      <c r="A46" s="169" t="s">
        <v>126</v>
      </c>
      <c r="B46" s="164" t="s">
        <v>140</v>
      </c>
      <c r="C46" s="182"/>
      <c r="D46" s="165">
        <v>37500</v>
      </c>
      <c r="E46" s="182"/>
      <c r="F46" s="182"/>
      <c r="G46" s="182"/>
      <c r="H46" s="182"/>
      <c r="I46" s="182"/>
      <c r="J46" s="182"/>
      <c r="K46" s="183">
        <v>37500</v>
      </c>
      <c r="L46" s="183"/>
      <c r="M46" s="183"/>
      <c r="N46" s="183"/>
      <c r="O46" s="183"/>
      <c r="P46" s="183"/>
      <c r="Q46" s="183"/>
      <c r="R46" s="183"/>
      <c r="S46" s="183"/>
      <c r="T46" s="166"/>
      <c r="U46" s="183"/>
      <c r="V46" s="183"/>
      <c r="W46" s="183"/>
      <c r="X46" s="183"/>
      <c r="Y46" s="183"/>
      <c r="Z46" s="188"/>
      <c r="AA46" s="188"/>
      <c r="AB46" s="183"/>
      <c r="AC46" s="183"/>
      <c r="AD46" s="183"/>
      <c r="AE46" s="183"/>
      <c r="AF46" s="183"/>
      <c r="AG46" s="183"/>
      <c r="AH46" s="183"/>
      <c r="AI46" s="183"/>
      <c r="AJ46" s="183"/>
    </row>
    <row r="47" spans="1:37" s="156" customFormat="1" ht="17.100000000000001" hidden="1" customHeight="1" outlineLevel="1">
      <c r="A47" s="162" t="s">
        <v>84</v>
      </c>
      <c r="B47" s="162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2"/>
      <c r="U47" s="163"/>
      <c r="V47" s="163"/>
      <c r="W47" s="163"/>
      <c r="X47" s="163"/>
      <c r="Y47" s="163"/>
      <c r="Z47" s="284"/>
      <c r="AA47" s="284"/>
      <c r="AB47" s="163"/>
      <c r="AC47" s="163"/>
      <c r="AD47" s="163"/>
      <c r="AE47" s="163"/>
      <c r="AF47" s="163"/>
      <c r="AG47" s="163"/>
      <c r="AH47" s="163"/>
      <c r="AI47" s="163"/>
      <c r="AJ47" s="163"/>
    </row>
    <row r="48" spans="1:37" s="168" customFormat="1" ht="25.15" hidden="1" customHeight="1" outlineLevel="1">
      <c r="A48" s="169" t="s">
        <v>58</v>
      </c>
      <c r="B48" s="164" t="s">
        <v>59</v>
      </c>
      <c r="C48" s="182"/>
      <c r="D48" s="182"/>
      <c r="E48" s="182"/>
      <c r="F48" s="182"/>
      <c r="G48" s="182"/>
      <c r="H48" s="182"/>
      <c r="I48" s="182"/>
      <c r="J48" s="182"/>
      <c r="K48" s="183">
        <v>0</v>
      </c>
      <c r="L48" s="184"/>
      <c r="M48" s="184"/>
      <c r="N48" s="184"/>
      <c r="O48" s="184"/>
      <c r="P48" s="184"/>
      <c r="Q48" s="184"/>
      <c r="R48" s="184"/>
      <c r="S48" s="184"/>
      <c r="T48" s="167"/>
      <c r="U48" s="184"/>
      <c r="V48" s="184"/>
      <c r="W48" s="184"/>
      <c r="X48" s="184"/>
      <c r="Y48" s="184"/>
      <c r="Z48" s="171">
        <v>155300</v>
      </c>
      <c r="AA48" s="171">
        <v>481900</v>
      </c>
      <c r="AB48" s="167"/>
      <c r="AC48" s="166">
        <v>519300</v>
      </c>
      <c r="AD48" s="166">
        <v>687900</v>
      </c>
      <c r="AE48" s="167"/>
      <c r="AF48" s="166">
        <v>687900</v>
      </c>
      <c r="AG48" s="166">
        <v>687900</v>
      </c>
      <c r="AH48" s="166">
        <v>687900</v>
      </c>
      <c r="AI48" s="167"/>
      <c r="AJ48" s="166"/>
      <c r="AK48" s="410"/>
    </row>
    <row r="49" spans="1:37" s="168" customFormat="1" ht="25.15" hidden="1" customHeight="1" outlineLevel="1">
      <c r="A49" s="169" t="s">
        <v>142</v>
      </c>
      <c r="B49" s="164" t="s">
        <v>141</v>
      </c>
      <c r="C49" s="182"/>
      <c r="D49" s="182"/>
      <c r="E49" s="182"/>
      <c r="F49" s="182"/>
      <c r="G49" s="182"/>
      <c r="H49" s="182"/>
      <c r="I49" s="182"/>
      <c r="J49" s="182"/>
      <c r="K49" s="183">
        <v>0</v>
      </c>
      <c r="L49" s="184"/>
      <c r="M49" s="184"/>
      <c r="N49" s="184"/>
      <c r="O49" s="184"/>
      <c r="P49" s="184"/>
      <c r="Q49" s="184"/>
      <c r="R49" s="184"/>
      <c r="S49" s="184"/>
      <c r="T49" s="167"/>
      <c r="U49" s="184"/>
      <c r="V49" s="184"/>
      <c r="W49" s="184"/>
      <c r="X49" s="184"/>
      <c r="Y49" s="184"/>
      <c r="Z49" s="171">
        <v>0</v>
      </c>
      <c r="AA49" s="171">
        <v>1537800</v>
      </c>
      <c r="AB49" s="167"/>
      <c r="AC49" s="166">
        <v>1963000</v>
      </c>
      <c r="AD49" s="166">
        <v>1963000</v>
      </c>
      <c r="AE49" s="167"/>
      <c r="AF49" s="166">
        <v>1963000</v>
      </c>
      <c r="AG49" s="166">
        <v>1963000</v>
      </c>
      <c r="AH49" s="166">
        <v>1963000</v>
      </c>
      <c r="AI49" s="167"/>
      <c r="AJ49" s="166"/>
    </row>
    <row r="50" spans="1:37" s="168" customFormat="1" ht="25.15" hidden="1" customHeight="1" outlineLevel="1">
      <c r="A50" s="169" t="s">
        <v>205</v>
      </c>
      <c r="B50" s="164" t="s">
        <v>318</v>
      </c>
      <c r="C50" s="182"/>
      <c r="D50" s="182"/>
      <c r="E50" s="182"/>
      <c r="F50" s="182"/>
      <c r="G50" s="182"/>
      <c r="H50" s="182"/>
      <c r="I50" s="182"/>
      <c r="J50" s="182"/>
      <c r="K50" s="183">
        <v>0</v>
      </c>
      <c r="L50" s="184"/>
      <c r="M50" s="184"/>
      <c r="N50" s="184"/>
      <c r="O50" s="184"/>
      <c r="P50" s="184"/>
      <c r="Q50" s="184"/>
      <c r="R50" s="184"/>
      <c r="S50" s="184"/>
      <c r="T50" s="167"/>
      <c r="U50" s="184"/>
      <c r="V50" s="184"/>
      <c r="W50" s="184"/>
      <c r="X50" s="184"/>
      <c r="Y50" s="184"/>
      <c r="Z50" s="171">
        <v>0</v>
      </c>
      <c r="AA50" s="171">
        <v>310700</v>
      </c>
      <c r="AB50" s="167"/>
      <c r="AC50" s="166">
        <v>1716700</v>
      </c>
      <c r="AD50" s="166">
        <v>1798800</v>
      </c>
      <c r="AE50" s="167"/>
      <c r="AF50" s="166">
        <v>1798800</v>
      </c>
      <c r="AG50" s="166">
        <v>1798800</v>
      </c>
      <c r="AH50" s="166">
        <v>1798800</v>
      </c>
      <c r="AI50" s="167"/>
      <c r="AJ50" s="166"/>
    </row>
    <row r="51" spans="1:37" s="156" customFormat="1" ht="20.45" hidden="1" customHeight="1" outlineLevel="1">
      <c r="A51" s="162" t="s">
        <v>86</v>
      </c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2"/>
      <c r="U51" s="163"/>
      <c r="V51" s="163"/>
      <c r="W51" s="163"/>
      <c r="X51" s="163"/>
      <c r="Y51" s="163"/>
      <c r="Z51" s="284"/>
      <c r="AA51" s="284"/>
      <c r="AB51" s="163"/>
      <c r="AC51" s="163"/>
      <c r="AD51" s="163"/>
      <c r="AE51" s="163"/>
      <c r="AF51" s="163"/>
      <c r="AG51" s="163"/>
      <c r="AH51" s="163"/>
      <c r="AI51" s="163"/>
      <c r="AJ51" s="163"/>
    </row>
    <row r="52" spans="1:37" s="421" customFormat="1" ht="26.45" hidden="1" customHeight="1" outlineLevel="1">
      <c r="A52" s="169" t="s">
        <v>89</v>
      </c>
      <c r="B52" s="164" t="s">
        <v>88</v>
      </c>
      <c r="C52" s="418"/>
      <c r="D52" s="418"/>
      <c r="E52" s="418"/>
      <c r="F52" s="418"/>
      <c r="G52" s="418"/>
      <c r="H52" s="418"/>
      <c r="I52" s="418"/>
      <c r="J52" s="418"/>
      <c r="K52" s="419"/>
      <c r="L52" s="419"/>
      <c r="M52" s="419"/>
      <c r="N52" s="419"/>
      <c r="O52" s="419"/>
      <c r="P52" s="419"/>
      <c r="Q52" s="419"/>
      <c r="R52" s="419"/>
      <c r="S52" s="419"/>
      <c r="T52" s="420"/>
      <c r="U52" s="419"/>
      <c r="V52" s="419"/>
      <c r="W52" s="419"/>
      <c r="X52" s="419"/>
      <c r="Y52" s="419"/>
      <c r="Z52" s="171">
        <v>1469400</v>
      </c>
      <c r="AA52" s="171">
        <v>1841772.5</v>
      </c>
      <c r="AB52" s="420"/>
      <c r="AC52" s="166">
        <v>1932465.4</v>
      </c>
      <c r="AD52" s="166">
        <v>1932465.4</v>
      </c>
      <c r="AE52" s="420"/>
      <c r="AF52" s="166">
        <v>1932465.4</v>
      </c>
      <c r="AG52" s="166">
        <v>1932465.4</v>
      </c>
      <c r="AH52" s="166">
        <v>1932465.4</v>
      </c>
      <c r="AI52" s="420"/>
      <c r="AJ52" s="166"/>
    </row>
    <row r="53" spans="1:37" s="421" customFormat="1" ht="25.15" hidden="1" customHeight="1" outlineLevel="1">
      <c r="A53" s="169" t="s">
        <v>95</v>
      </c>
      <c r="B53" s="164"/>
      <c r="C53" s="418"/>
      <c r="D53" s="418"/>
      <c r="E53" s="418"/>
      <c r="F53" s="418"/>
      <c r="G53" s="418"/>
      <c r="H53" s="418"/>
      <c r="I53" s="418"/>
      <c r="J53" s="418"/>
      <c r="K53" s="419"/>
      <c r="L53" s="419"/>
      <c r="M53" s="419"/>
      <c r="N53" s="419"/>
      <c r="O53" s="419"/>
      <c r="P53" s="419"/>
      <c r="Q53" s="419"/>
      <c r="R53" s="419"/>
      <c r="S53" s="419"/>
      <c r="T53" s="420"/>
      <c r="U53" s="419"/>
      <c r="V53" s="419"/>
      <c r="W53" s="419"/>
      <c r="X53" s="419"/>
      <c r="Y53" s="419"/>
      <c r="Z53" s="171">
        <v>0</v>
      </c>
      <c r="AA53" s="171">
        <v>0</v>
      </c>
      <c r="AB53" s="420"/>
      <c r="AC53" s="166">
        <v>234368</v>
      </c>
      <c r="AD53" s="166">
        <v>468735</v>
      </c>
      <c r="AE53" s="420"/>
      <c r="AF53" s="166">
        <v>468735</v>
      </c>
      <c r="AG53" s="166">
        <v>468735</v>
      </c>
      <c r="AH53" s="166">
        <v>468735</v>
      </c>
      <c r="AI53" s="420"/>
      <c r="AJ53" s="166"/>
    </row>
    <row r="54" spans="1:37" s="421" customFormat="1" ht="25.15" hidden="1" customHeight="1" outlineLevel="1">
      <c r="A54" s="169" t="s">
        <v>92</v>
      </c>
      <c r="B54" s="164" t="s">
        <v>91</v>
      </c>
      <c r="C54" s="418"/>
      <c r="D54" s="418"/>
      <c r="E54" s="418"/>
      <c r="F54" s="418"/>
      <c r="G54" s="418"/>
      <c r="H54" s="418"/>
      <c r="I54" s="418"/>
      <c r="J54" s="418"/>
      <c r="K54" s="419"/>
      <c r="L54" s="419"/>
      <c r="M54" s="419"/>
      <c r="N54" s="419"/>
      <c r="O54" s="419"/>
      <c r="P54" s="419"/>
      <c r="Q54" s="419"/>
      <c r="R54" s="419"/>
      <c r="S54" s="419"/>
      <c r="T54" s="420"/>
      <c r="U54" s="419"/>
      <c r="V54" s="419"/>
      <c r="W54" s="419"/>
      <c r="X54" s="419"/>
      <c r="Y54" s="419"/>
      <c r="Z54" s="171">
        <v>1128600</v>
      </c>
      <c r="AA54" s="171">
        <v>1224900</v>
      </c>
      <c r="AB54" s="420"/>
      <c r="AC54" s="166">
        <v>1241800</v>
      </c>
      <c r="AD54" s="166">
        <v>1241800</v>
      </c>
      <c r="AE54" s="420"/>
      <c r="AF54" s="166">
        <v>1241800</v>
      </c>
      <c r="AG54" s="166">
        <v>1241800</v>
      </c>
      <c r="AH54" s="166">
        <v>1241800</v>
      </c>
      <c r="AI54" s="420"/>
      <c r="AJ54" s="166"/>
    </row>
    <row r="55" spans="1:37" s="168" customFormat="1" ht="25.15" hidden="1" customHeight="1" outlineLevel="1">
      <c r="A55" s="172" t="s">
        <v>87</v>
      </c>
      <c r="B55" s="172" t="s">
        <v>67</v>
      </c>
      <c r="C55" s="173"/>
      <c r="D55" s="173"/>
      <c r="E55" s="173"/>
      <c r="F55" s="173"/>
      <c r="G55" s="173"/>
      <c r="H55" s="173"/>
      <c r="I55" s="173"/>
      <c r="J55" s="173"/>
      <c r="K55" s="314"/>
      <c r="L55" s="184"/>
      <c r="M55" s="184"/>
      <c r="N55" s="184"/>
      <c r="O55" s="184"/>
      <c r="P55" s="184"/>
      <c r="Q55" s="184"/>
      <c r="R55" s="184"/>
      <c r="S55" s="184"/>
      <c r="T55" s="167"/>
      <c r="U55" s="184"/>
      <c r="V55" s="184"/>
      <c r="W55" s="184"/>
      <c r="X55" s="184"/>
      <c r="Y55" s="184"/>
      <c r="Z55" s="178">
        <v>359929</v>
      </c>
      <c r="AA55" s="178">
        <v>721325</v>
      </c>
      <c r="AB55" s="317">
        <v>21.653399999999998</v>
      </c>
      <c r="AC55" s="174">
        <v>939957</v>
      </c>
      <c r="AD55" s="174">
        <v>939957</v>
      </c>
      <c r="AE55" s="167"/>
      <c r="AF55" s="174">
        <v>939957</v>
      </c>
      <c r="AG55" s="174">
        <v>939957</v>
      </c>
      <c r="AH55" s="174">
        <v>939957</v>
      </c>
      <c r="AI55" s="39">
        <v>21.653399999999998</v>
      </c>
      <c r="AJ55" s="174"/>
    </row>
    <row r="56" spans="1:37" s="156" customFormat="1" ht="20.45" hidden="1" customHeight="1" outlineLevel="1">
      <c r="A56" s="162" t="s">
        <v>117</v>
      </c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2"/>
      <c r="U56" s="163"/>
      <c r="V56" s="163"/>
      <c r="W56" s="163"/>
      <c r="X56" s="163"/>
      <c r="Y56" s="163"/>
      <c r="Z56" s="284"/>
      <c r="AA56" s="284"/>
      <c r="AB56" s="163"/>
      <c r="AC56" s="163"/>
      <c r="AD56" s="163"/>
      <c r="AE56" s="163"/>
      <c r="AF56" s="163"/>
      <c r="AG56" s="163"/>
      <c r="AH56" s="163"/>
      <c r="AI56" s="163"/>
      <c r="AJ56" s="163"/>
    </row>
    <row r="57" spans="1:37" s="168" customFormat="1" ht="29.25" hidden="1" customHeight="1" outlineLevel="1">
      <c r="A57" s="318" t="s">
        <v>118</v>
      </c>
      <c r="B57" s="172" t="s">
        <v>119</v>
      </c>
      <c r="C57" s="313"/>
      <c r="D57" s="313"/>
      <c r="E57" s="313"/>
      <c r="F57" s="313"/>
      <c r="G57" s="313"/>
      <c r="H57" s="313"/>
      <c r="I57" s="313"/>
      <c r="J57" s="313"/>
      <c r="K57" s="174">
        <v>0</v>
      </c>
      <c r="L57" s="319"/>
      <c r="M57" s="319"/>
      <c r="N57" s="319"/>
      <c r="O57" s="319"/>
      <c r="P57" s="319"/>
      <c r="Q57" s="319"/>
      <c r="R57" s="319"/>
      <c r="S57" s="319"/>
      <c r="T57" s="179"/>
      <c r="U57" s="319"/>
      <c r="V57" s="319"/>
      <c r="W57" s="319"/>
      <c r="X57" s="319"/>
      <c r="Y57" s="319"/>
      <c r="Z57" s="180"/>
      <c r="AA57" s="180"/>
      <c r="AB57" s="320"/>
      <c r="AC57" s="173"/>
      <c r="AD57" s="173"/>
      <c r="AE57" s="179"/>
      <c r="AF57" s="173"/>
      <c r="AG57" s="173"/>
      <c r="AH57" s="173"/>
      <c r="AI57" s="321"/>
      <c r="AJ57" s="173"/>
    </row>
    <row r="58" spans="1:37" s="156" customFormat="1" ht="20.45" hidden="1" customHeight="1" outlineLevel="1">
      <c r="A58" s="162" t="s">
        <v>317</v>
      </c>
      <c r="B58" s="162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2"/>
      <c r="U58" s="163"/>
      <c r="V58" s="163"/>
      <c r="W58" s="163"/>
      <c r="X58" s="163"/>
      <c r="Y58" s="163"/>
      <c r="Z58" s="284"/>
      <c r="AA58" s="284"/>
      <c r="AB58" s="163"/>
      <c r="AC58" s="163"/>
      <c r="AD58" s="163"/>
      <c r="AE58" s="163"/>
      <c r="AF58" s="163"/>
      <c r="AG58" s="163"/>
      <c r="AH58" s="163"/>
      <c r="AI58" s="163"/>
      <c r="AJ58" s="163"/>
    </row>
    <row r="59" spans="1:37" s="168" customFormat="1" ht="26.45" hidden="1" customHeight="1" outlineLevel="1">
      <c r="A59" s="169" t="s">
        <v>196</v>
      </c>
      <c r="B59" s="164" t="s">
        <v>206</v>
      </c>
      <c r="C59" s="165"/>
      <c r="D59" s="182"/>
      <c r="E59" s="182"/>
      <c r="F59" s="182"/>
      <c r="G59" s="182"/>
      <c r="H59" s="182"/>
      <c r="I59" s="182"/>
      <c r="J59" s="182"/>
      <c r="K59" s="183"/>
      <c r="L59" s="184"/>
      <c r="M59" s="184"/>
      <c r="N59" s="184"/>
      <c r="O59" s="184"/>
      <c r="P59" s="184"/>
      <c r="Q59" s="184"/>
      <c r="R59" s="184"/>
      <c r="S59" s="184"/>
      <c r="T59" s="167"/>
      <c r="U59" s="184"/>
      <c r="V59" s="184"/>
      <c r="W59" s="184"/>
      <c r="X59" s="184"/>
      <c r="Y59" s="184"/>
      <c r="Z59" s="188">
        <v>0</v>
      </c>
      <c r="AA59" s="188">
        <f>SUM(AA57:AA58)</f>
        <v>0</v>
      </c>
      <c r="AB59" s="184"/>
      <c r="AC59" s="183">
        <v>-206400</v>
      </c>
      <c r="AD59" s="183">
        <v>-206400</v>
      </c>
      <c r="AE59" s="184"/>
      <c r="AF59" s="183">
        <v>-206400</v>
      </c>
      <c r="AG59" s="183">
        <v>-206400</v>
      </c>
      <c r="AH59" s="183">
        <v>-206400</v>
      </c>
      <c r="AI59" s="184"/>
      <c r="AJ59" s="183"/>
    </row>
    <row r="60" spans="1:37" s="156" customFormat="1" ht="20.45" hidden="1" customHeight="1" outlineLevel="1">
      <c r="A60" s="162" t="s">
        <v>207</v>
      </c>
      <c r="B60" s="162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2"/>
      <c r="U60" s="163"/>
      <c r="V60" s="163"/>
      <c r="W60" s="163"/>
      <c r="X60" s="163"/>
      <c r="Y60" s="163"/>
      <c r="Z60" s="284"/>
      <c r="AA60" s="284"/>
      <c r="AB60" s="163"/>
      <c r="AC60" s="163"/>
      <c r="AD60" s="163"/>
      <c r="AE60" s="163"/>
      <c r="AF60" s="163"/>
      <c r="AG60" s="163"/>
      <c r="AH60" s="163"/>
      <c r="AI60" s="163"/>
      <c r="AJ60" s="163"/>
    </row>
    <row r="61" spans="1:37" s="168" customFormat="1" ht="49.5" hidden="1" customHeight="1" outlineLevel="1">
      <c r="A61" s="186" t="s">
        <v>165</v>
      </c>
      <c r="B61" s="164" t="s">
        <v>208</v>
      </c>
      <c r="C61" s="165"/>
      <c r="D61" s="182"/>
      <c r="E61" s="182"/>
      <c r="F61" s="165">
        <v>525900</v>
      </c>
      <c r="G61" s="411">
        <v>93750</v>
      </c>
      <c r="H61" s="165"/>
      <c r="I61" s="165"/>
      <c r="J61" s="165"/>
      <c r="K61" s="412">
        <v>619650</v>
      </c>
      <c r="L61" s="184"/>
      <c r="M61" s="184"/>
      <c r="N61" s="184"/>
      <c r="O61" s="184"/>
      <c r="P61" s="184"/>
      <c r="Q61" s="184"/>
      <c r="R61" s="184"/>
      <c r="S61" s="184"/>
      <c r="T61" s="167"/>
      <c r="U61" s="184"/>
      <c r="V61" s="184"/>
      <c r="W61" s="184"/>
      <c r="X61" s="184"/>
      <c r="Y61" s="184"/>
      <c r="Z61" s="188">
        <v>0</v>
      </c>
      <c r="AA61" s="188">
        <v>0</v>
      </c>
      <c r="AB61" s="184"/>
      <c r="AC61" s="166">
        <v>443600</v>
      </c>
      <c r="AD61" s="166">
        <v>2602450</v>
      </c>
      <c r="AE61" s="167"/>
      <c r="AF61" s="412">
        <v>4790200</v>
      </c>
      <c r="AG61" s="412">
        <v>5483100</v>
      </c>
      <c r="AH61" s="412">
        <v>5483100</v>
      </c>
      <c r="AI61" s="167"/>
      <c r="AJ61" s="183"/>
      <c r="AK61" s="553" t="s">
        <v>431</v>
      </c>
    </row>
    <row r="62" spans="1:37" s="156" customFormat="1" ht="36.75" customHeight="1" collapsed="1">
      <c r="A62" s="189" t="s">
        <v>145</v>
      </c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2"/>
      <c r="U62" s="163"/>
      <c r="V62" s="163"/>
      <c r="W62" s="163"/>
      <c r="X62" s="163"/>
      <c r="Y62" s="163"/>
      <c r="Z62" s="284"/>
      <c r="AA62" s="284"/>
      <c r="AB62" s="163"/>
      <c r="AC62" s="163"/>
      <c r="AD62" s="163"/>
      <c r="AE62" s="163"/>
      <c r="AF62" s="163"/>
      <c r="AG62" s="163"/>
      <c r="AH62" s="163"/>
      <c r="AI62" s="163"/>
      <c r="AJ62" s="163"/>
    </row>
    <row r="63" spans="1:37" s="192" customFormat="1" ht="39" customHeight="1">
      <c r="A63" s="190" t="s">
        <v>146</v>
      </c>
      <c r="B63" s="423"/>
      <c r="C63" s="191">
        <f t="shared" ref="C63:AH63" si="0">C7+C20+C21+C27+C29+C31+C32+C36+C39+C45+C48+C52+C53+C54</f>
        <v>8531200</v>
      </c>
      <c r="D63" s="191">
        <f t="shared" si="0"/>
        <v>5047400</v>
      </c>
      <c r="E63" s="191">
        <f t="shared" si="0"/>
        <v>2031600</v>
      </c>
      <c r="F63" s="191">
        <f t="shared" si="0"/>
        <v>2000000</v>
      </c>
      <c r="G63" s="191">
        <f t="shared" si="0"/>
        <v>0</v>
      </c>
      <c r="H63" s="191">
        <f t="shared" si="0"/>
        <v>0</v>
      </c>
      <c r="I63" s="191">
        <f t="shared" si="0"/>
        <v>0</v>
      </c>
      <c r="J63" s="191">
        <f t="shared" si="0"/>
        <v>0</v>
      </c>
      <c r="K63" s="191">
        <f t="shared" si="0"/>
        <v>17610200</v>
      </c>
      <c r="L63" s="191">
        <f t="shared" si="0"/>
        <v>0</v>
      </c>
      <c r="M63" s="191">
        <f t="shared" si="0"/>
        <v>0</v>
      </c>
      <c r="N63" s="191">
        <f t="shared" si="0"/>
        <v>0</v>
      </c>
      <c r="O63" s="191">
        <f t="shared" si="0"/>
        <v>0</v>
      </c>
      <c r="P63" s="191">
        <f t="shared" si="0"/>
        <v>0</v>
      </c>
      <c r="Q63" s="191">
        <f t="shared" si="0"/>
        <v>0</v>
      </c>
      <c r="R63" s="191"/>
      <c r="S63" s="191">
        <f t="shared" si="0"/>
        <v>0</v>
      </c>
      <c r="T63" s="191">
        <f t="shared" si="0"/>
        <v>0</v>
      </c>
      <c r="U63" s="191">
        <f t="shared" si="0"/>
        <v>0</v>
      </c>
      <c r="V63" s="191">
        <f t="shared" si="0"/>
        <v>0</v>
      </c>
      <c r="W63" s="191">
        <f t="shared" si="0"/>
        <v>0</v>
      </c>
      <c r="X63" s="191">
        <f t="shared" si="0"/>
        <v>0</v>
      </c>
      <c r="Y63" s="191">
        <f t="shared" si="0"/>
        <v>0</v>
      </c>
      <c r="Z63" s="286">
        <f t="shared" si="0"/>
        <v>5959683.333333334</v>
      </c>
      <c r="AA63" s="286">
        <f t="shared" si="0"/>
        <v>12231972.5</v>
      </c>
      <c r="AB63" s="191"/>
      <c r="AC63" s="191">
        <f t="shared" si="0"/>
        <v>14332733.4</v>
      </c>
      <c r="AD63" s="191">
        <f t="shared" si="0"/>
        <v>15588700.4</v>
      </c>
      <c r="AE63" s="191"/>
      <c r="AF63" s="191">
        <f t="shared" si="0"/>
        <v>15588700.4</v>
      </c>
      <c r="AG63" s="191">
        <f t="shared" si="0"/>
        <v>15588700.4</v>
      </c>
      <c r="AH63" s="191">
        <f t="shared" si="0"/>
        <v>15588700.4</v>
      </c>
      <c r="AI63" s="191"/>
      <c r="AJ63" s="191"/>
    </row>
    <row r="64" spans="1:37" s="192" customFormat="1" ht="39" customHeight="1">
      <c r="A64" s="190" t="s">
        <v>147</v>
      </c>
      <c r="B64" s="423"/>
      <c r="C64" s="191">
        <f>C8+C9+C33+C37+C40+C49</f>
        <v>0</v>
      </c>
      <c r="D64" s="191">
        <f>D8+D9+D33+D37+D40+D46+D49</f>
        <v>2655450</v>
      </c>
      <c r="E64" s="191">
        <f t="shared" ref="E64:AH64" si="1">E8+E9+E33+E37+E40+E49</f>
        <v>0</v>
      </c>
      <c r="F64" s="191">
        <f t="shared" si="1"/>
        <v>0</v>
      </c>
      <c r="G64" s="191">
        <f t="shared" si="1"/>
        <v>0</v>
      </c>
      <c r="H64" s="191">
        <f t="shared" si="1"/>
        <v>0</v>
      </c>
      <c r="I64" s="191">
        <f t="shared" si="1"/>
        <v>0</v>
      </c>
      <c r="J64" s="191">
        <f t="shared" si="1"/>
        <v>0</v>
      </c>
      <c r="K64" s="191">
        <f>K8+K9+K33+K37+K40+K46+K49</f>
        <v>2655450</v>
      </c>
      <c r="L64" s="191">
        <f t="shared" si="1"/>
        <v>0</v>
      </c>
      <c r="M64" s="191">
        <f t="shared" si="1"/>
        <v>0</v>
      </c>
      <c r="N64" s="191">
        <f t="shared" si="1"/>
        <v>0</v>
      </c>
      <c r="O64" s="191">
        <f t="shared" si="1"/>
        <v>0</v>
      </c>
      <c r="P64" s="191">
        <f t="shared" si="1"/>
        <v>0</v>
      </c>
      <c r="Q64" s="191">
        <f t="shared" si="1"/>
        <v>0</v>
      </c>
      <c r="R64" s="191"/>
      <c r="S64" s="191">
        <f t="shared" si="1"/>
        <v>0</v>
      </c>
      <c r="T64" s="191">
        <f t="shared" si="1"/>
        <v>0</v>
      </c>
      <c r="U64" s="191">
        <f t="shared" si="1"/>
        <v>0</v>
      </c>
      <c r="V64" s="191">
        <f t="shared" si="1"/>
        <v>0</v>
      </c>
      <c r="W64" s="191">
        <f t="shared" si="1"/>
        <v>0</v>
      </c>
      <c r="X64" s="191">
        <f t="shared" si="1"/>
        <v>0</v>
      </c>
      <c r="Y64" s="191">
        <f t="shared" si="1"/>
        <v>0</v>
      </c>
      <c r="Z64" s="286">
        <f t="shared" si="1"/>
        <v>300000</v>
      </c>
      <c r="AA64" s="286">
        <f t="shared" si="1"/>
        <v>4949900</v>
      </c>
      <c r="AB64" s="191"/>
      <c r="AC64" s="191">
        <f t="shared" si="1"/>
        <v>7393700</v>
      </c>
      <c r="AD64" s="191">
        <f t="shared" si="1"/>
        <v>7708700</v>
      </c>
      <c r="AE64" s="191"/>
      <c r="AF64" s="191">
        <f t="shared" si="1"/>
        <v>7708700</v>
      </c>
      <c r="AG64" s="191">
        <f t="shared" si="1"/>
        <v>7708700</v>
      </c>
      <c r="AH64" s="191">
        <f t="shared" si="1"/>
        <v>7708700</v>
      </c>
      <c r="AI64" s="191"/>
      <c r="AJ64" s="191"/>
    </row>
    <row r="65" spans="1:39" s="192" customFormat="1" ht="39" customHeight="1">
      <c r="A65" s="190" t="s">
        <v>210</v>
      </c>
      <c r="B65" s="423"/>
      <c r="C65" s="191">
        <f t="shared" ref="C65:Q65" si="2">C10+C11+C12+C34+C41+C50+C59</f>
        <v>0</v>
      </c>
      <c r="D65" s="191">
        <f t="shared" si="2"/>
        <v>1709700</v>
      </c>
      <c r="E65" s="191">
        <f t="shared" si="2"/>
        <v>45000</v>
      </c>
      <c r="F65" s="191">
        <f t="shared" si="2"/>
        <v>0</v>
      </c>
      <c r="G65" s="191">
        <f t="shared" si="2"/>
        <v>0</v>
      </c>
      <c r="H65" s="191">
        <f t="shared" si="2"/>
        <v>0</v>
      </c>
      <c r="I65" s="191">
        <f t="shared" si="2"/>
        <v>0</v>
      </c>
      <c r="J65" s="191">
        <f t="shared" si="2"/>
        <v>0</v>
      </c>
      <c r="K65" s="191">
        <f t="shared" si="2"/>
        <v>1754700</v>
      </c>
      <c r="L65" s="191">
        <f t="shared" si="2"/>
        <v>0</v>
      </c>
      <c r="M65" s="191">
        <f t="shared" si="2"/>
        <v>0</v>
      </c>
      <c r="N65" s="191">
        <f t="shared" si="2"/>
        <v>0</v>
      </c>
      <c r="O65" s="191">
        <f t="shared" si="2"/>
        <v>0</v>
      </c>
      <c r="P65" s="191">
        <f t="shared" si="2"/>
        <v>0</v>
      </c>
      <c r="Q65" s="191">
        <f t="shared" si="2"/>
        <v>0</v>
      </c>
      <c r="R65" s="191"/>
      <c r="S65" s="191">
        <f t="shared" ref="S65:AA65" si="3">S10+S11+S12+S34+S41+S50+S59</f>
        <v>0</v>
      </c>
      <c r="T65" s="191">
        <f t="shared" si="3"/>
        <v>0</v>
      </c>
      <c r="U65" s="191">
        <f t="shared" si="3"/>
        <v>0</v>
      </c>
      <c r="V65" s="191">
        <f t="shared" si="3"/>
        <v>0</v>
      </c>
      <c r="W65" s="191">
        <f t="shared" si="3"/>
        <v>0</v>
      </c>
      <c r="X65" s="191">
        <f t="shared" si="3"/>
        <v>0</v>
      </c>
      <c r="Y65" s="191">
        <f t="shared" si="3"/>
        <v>0</v>
      </c>
      <c r="Z65" s="286">
        <f t="shared" si="3"/>
        <v>0</v>
      </c>
      <c r="AA65" s="286">
        <f t="shared" si="3"/>
        <v>994640</v>
      </c>
      <c r="AB65" s="191"/>
      <c r="AC65" s="191">
        <f>AC10+AC11+AC12+AC34+AC41+AC50+AC59</f>
        <v>4398800</v>
      </c>
      <c r="AD65" s="191">
        <f>AD10+AD11+AD12+AD34+AD41+AD50+AD59</f>
        <v>4787300</v>
      </c>
      <c r="AE65" s="191"/>
      <c r="AF65" s="191">
        <f>AF10+AF11+AF12+AF34+AF41+AF50+AF59</f>
        <v>4787300</v>
      </c>
      <c r="AG65" s="191">
        <f>AG10+AG11+AG12+AG34+AG41+AG50+AG59</f>
        <v>4787300</v>
      </c>
      <c r="AH65" s="191">
        <f>AH10+AH11+AH12+AH34+AH41+AH50+AH59</f>
        <v>4787300</v>
      </c>
      <c r="AI65" s="191"/>
      <c r="AJ65" s="191"/>
      <c r="AK65" s="548" t="s">
        <v>418</v>
      </c>
    </row>
    <row r="66" spans="1:39" s="192" customFormat="1" ht="36" customHeight="1">
      <c r="A66" s="190" t="s">
        <v>209</v>
      </c>
      <c r="B66" s="423"/>
      <c r="C66" s="191">
        <f>C61</f>
        <v>0</v>
      </c>
      <c r="D66" s="191">
        <f t="shared" ref="D66:AH66" si="4">D61</f>
        <v>0</v>
      </c>
      <c r="E66" s="191">
        <f t="shared" si="4"/>
        <v>0</v>
      </c>
      <c r="F66" s="191">
        <f t="shared" si="4"/>
        <v>525900</v>
      </c>
      <c r="G66" s="191">
        <f t="shared" si="4"/>
        <v>93750</v>
      </c>
      <c r="H66" s="191">
        <f t="shared" si="4"/>
        <v>0</v>
      </c>
      <c r="I66" s="191">
        <f t="shared" si="4"/>
        <v>0</v>
      </c>
      <c r="J66" s="191">
        <f t="shared" si="4"/>
        <v>0</v>
      </c>
      <c r="K66" s="191">
        <f t="shared" si="4"/>
        <v>619650</v>
      </c>
      <c r="L66" s="191">
        <f t="shared" si="4"/>
        <v>0</v>
      </c>
      <c r="M66" s="191">
        <f t="shared" si="4"/>
        <v>0</v>
      </c>
      <c r="N66" s="191">
        <f t="shared" si="4"/>
        <v>0</v>
      </c>
      <c r="O66" s="191">
        <f t="shared" si="4"/>
        <v>0</v>
      </c>
      <c r="P66" s="191">
        <f t="shared" si="4"/>
        <v>0</v>
      </c>
      <c r="Q66" s="191">
        <f t="shared" si="4"/>
        <v>0</v>
      </c>
      <c r="R66" s="191"/>
      <c r="S66" s="191">
        <f t="shared" si="4"/>
        <v>0</v>
      </c>
      <c r="T66" s="191">
        <f t="shared" si="4"/>
        <v>0</v>
      </c>
      <c r="U66" s="191">
        <f t="shared" si="4"/>
        <v>0</v>
      </c>
      <c r="V66" s="191">
        <f t="shared" si="4"/>
        <v>0</v>
      </c>
      <c r="W66" s="191">
        <f t="shared" si="4"/>
        <v>0</v>
      </c>
      <c r="X66" s="191">
        <f t="shared" si="4"/>
        <v>0</v>
      </c>
      <c r="Y66" s="191">
        <f t="shared" si="4"/>
        <v>0</v>
      </c>
      <c r="Z66" s="286">
        <f t="shared" si="4"/>
        <v>0</v>
      </c>
      <c r="AA66" s="286">
        <f t="shared" si="4"/>
        <v>0</v>
      </c>
      <c r="AB66" s="191"/>
      <c r="AC66" s="191">
        <f t="shared" si="4"/>
        <v>443600</v>
      </c>
      <c r="AD66" s="191">
        <f t="shared" si="4"/>
        <v>2602450</v>
      </c>
      <c r="AE66" s="191"/>
      <c r="AF66" s="191">
        <f t="shared" si="4"/>
        <v>4790200</v>
      </c>
      <c r="AG66" s="191">
        <f t="shared" si="4"/>
        <v>5483100</v>
      </c>
      <c r="AH66" s="191">
        <f t="shared" si="4"/>
        <v>5483100</v>
      </c>
      <c r="AI66" s="191"/>
      <c r="AJ66" s="191"/>
      <c r="AK66" s="548" t="s">
        <v>417</v>
      </c>
    </row>
    <row r="67" spans="1:39" s="192" customFormat="1" ht="40.5" customHeight="1">
      <c r="A67" s="193" t="s">
        <v>148</v>
      </c>
      <c r="B67" s="194"/>
      <c r="C67" s="195">
        <f>SUM(C63:C66)</f>
        <v>8531200</v>
      </c>
      <c r="D67" s="195">
        <f t="shared" ref="D67:AH67" si="5">SUM(D63:D66)</f>
        <v>9412550</v>
      </c>
      <c r="E67" s="195">
        <f t="shared" si="5"/>
        <v>2076600</v>
      </c>
      <c r="F67" s="195">
        <f t="shared" si="5"/>
        <v>2525900</v>
      </c>
      <c r="G67" s="195">
        <f t="shared" si="5"/>
        <v>93750</v>
      </c>
      <c r="H67" s="195">
        <f t="shared" si="5"/>
        <v>0</v>
      </c>
      <c r="I67" s="195">
        <f t="shared" si="5"/>
        <v>0</v>
      </c>
      <c r="J67" s="195">
        <f t="shared" si="5"/>
        <v>0</v>
      </c>
      <c r="K67" s="417">
        <f t="shared" si="5"/>
        <v>22640000</v>
      </c>
      <c r="L67" s="195">
        <f t="shared" si="5"/>
        <v>0</v>
      </c>
      <c r="M67" s="195">
        <f t="shared" si="5"/>
        <v>0</v>
      </c>
      <c r="N67" s="195">
        <f t="shared" si="5"/>
        <v>0</v>
      </c>
      <c r="O67" s="195">
        <f t="shared" si="5"/>
        <v>0</v>
      </c>
      <c r="P67" s="195">
        <f t="shared" si="5"/>
        <v>0</v>
      </c>
      <c r="Q67" s="195">
        <f t="shared" si="5"/>
        <v>0</v>
      </c>
      <c r="R67" s="195"/>
      <c r="S67" s="195">
        <f t="shared" si="5"/>
        <v>0</v>
      </c>
      <c r="T67" s="195">
        <f t="shared" si="5"/>
        <v>0</v>
      </c>
      <c r="U67" s="195">
        <f t="shared" si="5"/>
        <v>0</v>
      </c>
      <c r="V67" s="195">
        <f t="shared" si="5"/>
        <v>0</v>
      </c>
      <c r="W67" s="195">
        <f t="shared" si="5"/>
        <v>0</v>
      </c>
      <c r="X67" s="195">
        <f t="shared" si="5"/>
        <v>0</v>
      </c>
      <c r="Y67" s="417">
        <f t="shared" si="5"/>
        <v>0</v>
      </c>
      <c r="Z67" s="290">
        <f t="shared" si="5"/>
        <v>6259683.333333334</v>
      </c>
      <c r="AA67" s="290">
        <f t="shared" si="5"/>
        <v>18176512.5</v>
      </c>
      <c r="AB67" s="417"/>
      <c r="AC67" s="422">
        <f t="shared" si="5"/>
        <v>26568833.399999999</v>
      </c>
      <c r="AD67" s="422">
        <f t="shared" si="5"/>
        <v>30687150.399999999</v>
      </c>
      <c r="AE67" s="417"/>
      <c r="AF67" s="417">
        <f t="shared" si="5"/>
        <v>32874900.399999999</v>
      </c>
      <c r="AG67" s="417">
        <f t="shared" si="5"/>
        <v>33567800.399999999</v>
      </c>
      <c r="AH67" s="417">
        <f t="shared" si="5"/>
        <v>33567800.399999999</v>
      </c>
      <c r="AI67" s="417"/>
      <c r="AJ67" s="417"/>
      <c r="AK67" s="548" t="s">
        <v>419</v>
      </c>
    </row>
    <row r="68" spans="1:39" s="199" customFormat="1" ht="39.75" customHeight="1">
      <c r="A68" s="196" t="s">
        <v>149</v>
      </c>
      <c r="B68" s="322"/>
      <c r="C68" s="197">
        <f t="shared" ref="C68:K68" si="6">C13+C14+C22+C23+C24+C42+C43+C55+C57</f>
        <v>1524871.5</v>
      </c>
      <c r="D68" s="197">
        <f t="shared" si="6"/>
        <v>4755070.2</v>
      </c>
      <c r="E68" s="197">
        <f t="shared" si="6"/>
        <v>13870981.25</v>
      </c>
      <c r="F68" s="197">
        <f t="shared" si="6"/>
        <v>18483093</v>
      </c>
      <c r="G68" s="197">
        <f t="shared" si="6"/>
        <v>12785396.73</v>
      </c>
      <c r="H68" s="197">
        <f t="shared" si="6"/>
        <v>9579055.7799999993</v>
      </c>
      <c r="I68" s="197">
        <f t="shared" si="6"/>
        <v>1617269.4200000004</v>
      </c>
      <c r="J68" s="197">
        <f t="shared" si="6"/>
        <v>197262</v>
      </c>
      <c r="K68" s="198">
        <f t="shared" si="6"/>
        <v>62813000</v>
      </c>
      <c r="L68" s="197">
        <f t="shared" ref="L68:AJ68" si="7">L13+L14+L22+L23+L24+L42+L43+L55</f>
        <v>43093.42</v>
      </c>
      <c r="M68" s="197">
        <f t="shared" si="7"/>
        <v>131536.20000000001</v>
      </c>
      <c r="N68" s="197">
        <f t="shared" si="7"/>
        <v>1338326.6700000002</v>
      </c>
      <c r="O68" s="197">
        <f t="shared" si="7"/>
        <v>850000</v>
      </c>
      <c r="P68" s="197">
        <f t="shared" si="7"/>
        <v>1408913.32</v>
      </c>
      <c r="Q68" s="197">
        <f t="shared" si="7"/>
        <v>1000000</v>
      </c>
      <c r="R68" s="197">
        <f t="shared" si="7"/>
        <v>24130.39000000013</v>
      </c>
      <c r="S68" s="198">
        <f t="shared" si="7"/>
        <v>4796000</v>
      </c>
      <c r="T68" s="198">
        <f t="shared" si="7"/>
        <v>1320000</v>
      </c>
      <c r="U68" s="198">
        <f t="shared" si="7"/>
        <v>0</v>
      </c>
      <c r="V68" s="198">
        <f t="shared" si="7"/>
        <v>0</v>
      </c>
      <c r="W68" s="198">
        <f t="shared" si="7"/>
        <v>0</v>
      </c>
      <c r="X68" s="198">
        <f t="shared" si="7"/>
        <v>0</v>
      </c>
      <c r="Y68" s="198">
        <f t="shared" si="7"/>
        <v>4636500</v>
      </c>
      <c r="Z68" s="293">
        <f t="shared" si="7"/>
        <v>783419.56666666665</v>
      </c>
      <c r="AA68" s="293">
        <f t="shared" si="7"/>
        <v>1827243.8333333335</v>
      </c>
      <c r="AB68" s="323">
        <f t="shared" si="7"/>
        <v>48.754100000000001</v>
      </c>
      <c r="AC68" s="198">
        <f t="shared" si="7"/>
        <v>2145452.666666667</v>
      </c>
      <c r="AD68" s="198">
        <f t="shared" si="7"/>
        <v>3312389.3386666672</v>
      </c>
      <c r="AE68" s="323">
        <f t="shared" si="7"/>
        <v>167.77239999999998</v>
      </c>
      <c r="AF68" s="293">
        <f t="shared" si="7"/>
        <v>7961166.2286666669</v>
      </c>
      <c r="AG68" s="293">
        <f t="shared" si="7"/>
        <v>12210700.423999999</v>
      </c>
      <c r="AH68" s="198">
        <f t="shared" si="7"/>
        <v>14001391.486</v>
      </c>
      <c r="AI68" s="323">
        <f t="shared" si="7"/>
        <v>216.5265</v>
      </c>
      <c r="AJ68" s="198">
        <f t="shared" si="7"/>
        <v>1019177.9999999821</v>
      </c>
      <c r="AK68" s="548" t="s">
        <v>421</v>
      </c>
      <c r="AL68" s="521"/>
      <c r="AM68" s="521"/>
    </row>
    <row r="69" spans="1:39" s="199" customFormat="1" ht="36.75" customHeight="1">
      <c r="A69" s="196" t="s">
        <v>150</v>
      </c>
      <c r="B69" s="322"/>
      <c r="C69" s="197">
        <f>C15+C16+C25</f>
        <v>0</v>
      </c>
      <c r="D69" s="197">
        <f t="shared" ref="D69:AJ69" si="8">D15+D16+D25</f>
        <v>880163</v>
      </c>
      <c r="E69" s="197">
        <f t="shared" si="8"/>
        <v>1179323</v>
      </c>
      <c r="F69" s="197">
        <f t="shared" si="8"/>
        <v>1718962</v>
      </c>
      <c r="G69" s="197">
        <f t="shared" si="8"/>
        <v>656552</v>
      </c>
      <c r="H69" s="197">
        <f t="shared" si="8"/>
        <v>0</v>
      </c>
      <c r="I69" s="197">
        <f t="shared" si="8"/>
        <v>0</v>
      </c>
      <c r="J69" s="197">
        <f t="shared" si="8"/>
        <v>0</v>
      </c>
      <c r="K69" s="198">
        <f t="shared" si="8"/>
        <v>4435000</v>
      </c>
      <c r="L69" s="197">
        <f t="shared" si="8"/>
        <v>0</v>
      </c>
      <c r="M69" s="197">
        <f t="shared" si="8"/>
        <v>0</v>
      </c>
      <c r="N69" s="197">
        <f t="shared" si="8"/>
        <v>0</v>
      </c>
      <c r="O69" s="197">
        <f t="shared" si="8"/>
        <v>0</v>
      </c>
      <c r="P69" s="197">
        <f t="shared" si="8"/>
        <v>0</v>
      </c>
      <c r="Q69" s="197">
        <f t="shared" si="8"/>
        <v>0</v>
      </c>
      <c r="R69" s="197"/>
      <c r="S69" s="198">
        <f t="shared" si="8"/>
        <v>0</v>
      </c>
      <c r="T69" s="198">
        <f t="shared" si="8"/>
        <v>215000</v>
      </c>
      <c r="U69" s="197">
        <f t="shared" si="8"/>
        <v>0</v>
      </c>
      <c r="V69" s="197">
        <f t="shared" si="8"/>
        <v>0</v>
      </c>
      <c r="W69" s="197">
        <f t="shared" si="8"/>
        <v>0</v>
      </c>
      <c r="X69" s="197">
        <f t="shared" si="8"/>
        <v>0</v>
      </c>
      <c r="Y69" s="198">
        <f t="shared" si="8"/>
        <v>15000</v>
      </c>
      <c r="Z69" s="293">
        <f t="shared" si="8"/>
        <v>0</v>
      </c>
      <c r="AA69" s="293">
        <f t="shared" si="8"/>
        <v>1414390.8466666667</v>
      </c>
      <c r="AB69" s="323"/>
      <c r="AC69" s="198">
        <f t="shared" si="8"/>
        <v>2112860.3866666667</v>
      </c>
      <c r="AD69" s="198">
        <f t="shared" si="8"/>
        <v>3723485.2666666666</v>
      </c>
      <c r="AE69" s="323"/>
      <c r="AF69" s="198">
        <f t="shared" si="8"/>
        <v>4501241.2799999993</v>
      </c>
      <c r="AG69" s="198">
        <f t="shared" si="8"/>
        <v>4501241.2799999993</v>
      </c>
      <c r="AH69" s="198">
        <f t="shared" si="8"/>
        <v>4501241.2799999993</v>
      </c>
      <c r="AI69" s="323">
        <f t="shared" si="8"/>
        <v>79.832300000000004</v>
      </c>
      <c r="AJ69" s="198">
        <f t="shared" si="8"/>
        <v>409344</v>
      </c>
      <c r="AK69" s="549"/>
    </row>
    <row r="70" spans="1:39" s="199" customFormat="1" ht="39" customHeight="1">
      <c r="A70" s="196" t="s">
        <v>176</v>
      </c>
      <c r="B70" s="322"/>
      <c r="C70" s="197">
        <f>C17+C18</f>
        <v>0</v>
      </c>
      <c r="D70" s="197">
        <f t="shared" ref="D70:AJ70" si="9">D17+D18</f>
        <v>300000</v>
      </c>
      <c r="E70" s="197">
        <f t="shared" si="9"/>
        <v>0</v>
      </c>
      <c r="F70" s="197">
        <f t="shared" si="9"/>
        <v>0</v>
      </c>
      <c r="G70" s="197">
        <f t="shared" si="9"/>
        <v>0</v>
      </c>
      <c r="H70" s="197">
        <f t="shared" si="9"/>
        <v>0</v>
      </c>
      <c r="I70" s="197">
        <f t="shared" si="9"/>
        <v>0</v>
      </c>
      <c r="J70" s="197">
        <f t="shared" si="9"/>
        <v>0</v>
      </c>
      <c r="K70" s="198">
        <f t="shared" si="9"/>
        <v>300000</v>
      </c>
      <c r="L70" s="197">
        <f t="shared" si="9"/>
        <v>0</v>
      </c>
      <c r="M70" s="197">
        <f t="shared" si="9"/>
        <v>0</v>
      </c>
      <c r="N70" s="197">
        <f t="shared" si="9"/>
        <v>0</v>
      </c>
      <c r="O70" s="197">
        <f t="shared" si="9"/>
        <v>0</v>
      </c>
      <c r="P70" s="197">
        <f t="shared" si="9"/>
        <v>0</v>
      </c>
      <c r="Q70" s="197">
        <f t="shared" si="9"/>
        <v>0</v>
      </c>
      <c r="R70" s="197"/>
      <c r="S70" s="198">
        <f t="shared" si="9"/>
        <v>0</v>
      </c>
      <c r="T70" s="198">
        <f t="shared" si="9"/>
        <v>52000</v>
      </c>
      <c r="U70" s="197">
        <f t="shared" si="9"/>
        <v>0</v>
      </c>
      <c r="V70" s="197">
        <f t="shared" si="9"/>
        <v>0</v>
      </c>
      <c r="W70" s="197">
        <f t="shared" si="9"/>
        <v>0</v>
      </c>
      <c r="X70" s="197">
        <f t="shared" si="9"/>
        <v>0</v>
      </c>
      <c r="Y70" s="198">
        <f t="shared" si="9"/>
        <v>0</v>
      </c>
      <c r="Z70" s="293">
        <f t="shared" si="9"/>
        <v>0</v>
      </c>
      <c r="AA70" s="293">
        <f t="shared" si="9"/>
        <v>148508.66666666666</v>
      </c>
      <c r="AB70" s="323"/>
      <c r="AC70" s="198">
        <f t="shared" si="9"/>
        <v>521885</v>
      </c>
      <c r="AD70" s="198">
        <f t="shared" si="9"/>
        <v>674617</v>
      </c>
      <c r="AE70" s="323"/>
      <c r="AF70" s="198">
        <f t="shared" si="9"/>
        <v>674617</v>
      </c>
      <c r="AG70" s="198">
        <f t="shared" si="9"/>
        <v>674617</v>
      </c>
      <c r="AH70" s="198">
        <f t="shared" si="9"/>
        <v>674617</v>
      </c>
      <c r="AI70" s="323">
        <f t="shared" si="9"/>
        <v>12.3187</v>
      </c>
      <c r="AJ70" s="198">
        <f t="shared" si="9"/>
        <v>4635</v>
      </c>
      <c r="AK70" s="549"/>
    </row>
    <row r="71" spans="1:39" s="199" customFormat="1" ht="44.25" customHeight="1">
      <c r="A71" s="200" t="s">
        <v>151</v>
      </c>
      <c r="B71" s="201"/>
      <c r="C71" s="202">
        <f>SUM(C68:C70)</f>
        <v>1524871.5</v>
      </c>
      <c r="D71" s="202">
        <f t="shared" ref="D71:AJ71" si="10">SUM(D68:D70)</f>
        <v>5935233.2000000002</v>
      </c>
      <c r="E71" s="202">
        <f t="shared" si="10"/>
        <v>15050304.25</v>
      </c>
      <c r="F71" s="202">
        <f t="shared" si="10"/>
        <v>20202055</v>
      </c>
      <c r="G71" s="202">
        <f t="shared" si="10"/>
        <v>13441948.73</v>
      </c>
      <c r="H71" s="202">
        <f t="shared" si="10"/>
        <v>9579055.7799999993</v>
      </c>
      <c r="I71" s="202">
        <f t="shared" si="10"/>
        <v>1617269.4200000004</v>
      </c>
      <c r="J71" s="202">
        <f t="shared" si="10"/>
        <v>197262</v>
      </c>
      <c r="K71" s="424">
        <f t="shared" si="10"/>
        <v>67548000</v>
      </c>
      <c r="L71" s="202">
        <f t="shared" si="10"/>
        <v>43093.42</v>
      </c>
      <c r="M71" s="202">
        <f t="shared" si="10"/>
        <v>131536.20000000001</v>
      </c>
      <c r="N71" s="202">
        <f t="shared" si="10"/>
        <v>1338326.6700000002</v>
      </c>
      <c r="O71" s="202">
        <f t="shared" si="10"/>
        <v>850000</v>
      </c>
      <c r="P71" s="202">
        <f t="shared" si="10"/>
        <v>1408913.32</v>
      </c>
      <c r="Q71" s="202">
        <f t="shared" si="10"/>
        <v>1000000</v>
      </c>
      <c r="R71" s="202">
        <f t="shared" si="10"/>
        <v>24130.39000000013</v>
      </c>
      <c r="S71" s="424">
        <f t="shared" si="10"/>
        <v>4796000</v>
      </c>
      <c r="T71" s="424">
        <f t="shared" si="10"/>
        <v>1587000</v>
      </c>
      <c r="U71" s="202">
        <f t="shared" si="10"/>
        <v>0</v>
      </c>
      <c r="V71" s="202">
        <f t="shared" si="10"/>
        <v>0</v>
      </c>
      <c r="W71" s="202">
        <f t="shared" si="10"/>
        <v>0</v>
      </c>
      <c r="X71" s="202">
        <f t="shared" si="10"/>
        <v>0</v>
      </c>
      <c r="Y71" s="424">
        <f t="shared" si="10"/>
        <v>4651500</v>
      </c>
      <c r="Z71" s="296">
        <f t="shared" si="10"/>
        <v>783419.56666666665</v>
      </c>
      <c r="AA71" s="296">
        <f t="shared" si="10"/>
        <v>3390143.3466666667</v>
      </c>
      <c r="AB71" s="425"/>
      <c r="AC71" s="426">
        <f t="shared" si="10"/>
        <v>4780198.0533333337</v>
      </c>
      <c r="AD71" s="426">
        <f t="shared" si="10"/>
        <v>7710491.6053333338</v>
      </c>
      <c r="AE71" s="425"/>
      <c r="AF71" s="424">
        <f t="shared" si="10"/>
        <v>13137024.508666666</v>
      </c>
      <c r="AG71" s="424">
        <f t="shared" si="10"/>
        <v>17386558.703999996</v>
      </c>
      <c r="AH71" s="424">
        <f t="shared" si="10"/>
        <v>19177249.765999999</v>
      </c>
      <c r="AI71" s="425">
        <f t="shared" si="10"/>
        <v>308.67749999999995</v>
      </c>
      <c r="AJ71" s="424">
        <f t="shared" si="10"/>
        <v>1433156.9999999821</v>
      </c>
      <c r="AK71" s="548" t="s">
        <v>420</v>
      </c>
    </row>
    <row r="72" spans="1:39" s="204" customFormat="1" ht="86.25" customHeight="1">
      <c r="A72" s="203" t="s">
        <v>177</v>
      </c>
      <c r="B72" s="432"/>
      <c r="C72" s="433">
        <f t="shared" ref="C72:AJ72" si="11">C67+C71</f>
        <v>10056071.5</v>
      </c>
      <c r="D72" s="433">
        <f t="shared" si="11"/>
        <v>15347783.199999999</v>
      </c>
      <c r="E72" s="433">
        <f t="shared" si="11"/>
        <v>17126904.25</v>
      </c>
      <c r="F72" s="433">
        <f t="shared" si="11"/>
        <v>22727955</v>
      </c>
      <c r="G72" s="433">
        <f t="shared" si="11"/>
        <v>13535698.73</v>
      </c>
      <c r="H72" s="433">
        <f t="shared" si="11"/>
        <v>9579055.7799999993</v>
      </c>
      <c r="I72" s="433">
        <f t="shared" si="11"/>
        <v>1617269.4200000004</v>
      </c>
      <c r="J72" s="433">
        <f t="shared" si="11"/>
        <v>197262</v>
      </c>
      <c r="K72" s="433">
        <f t="shared" si="11"/>
        <v>90188000</v>
      </c>
      <c r="L72" s="433">
        <f t="shared" si="11"/>
        <v>43093.42</v>
      </c>
      <c r="M72" s="433">
        <f t="shared" si="11"/>
        <v>131536.20000000001</v>
      </c>
      <c r="N72" s="433">
        <f t="shared" si="11"/>
        <v>1338326.6700000002</v>
      </c>
      <c r="O72" s="433">
        <f t="shared" si="11"/>
        <v>850000</v>
      </c>
      <c r="P72" s="433">
        <f t="shared" si="11"/>
        <v>1408913.32</v>
      </c>
      <c r="Q72" s="433">
        <f t="shared" si="11"/>
        <v>1000000</v>
      </c>
      <c r="R72" s="433">
        <f t="shared" si="11"/>
        <v>24130.39000000013</v>
      </c>
      <c r="S72" s="433">
        <f t="shared" si="11"/>
        <v>4796000</v>
      </c>
      <c r="T72" s="433">
        <f t="shared" si="11"/>
        <v>1587000</v>
      </c>
      <c r="U72" s="433">
        <f t="shared" si="11"/>
        <v>0</v>
      </c>
      <c r="V72" s="433">
        <f t="shared" si="11"/>
        <v>0</v>
      </c>
      <c r="W72" s="433">
        <f t="shared" si="11"/>
        <v>0</v>
      </c>
      <c r="X72" s="433">
        <f t="shared" si="11"/>
        <v>0</v>
      </c>
      <c r="Y72" s="433">
        <f t="shared" si="11"/>
        <v>4651500</v>
      </c>
      <c r="Z72" s="297">
        <f t="shared" si="11"/>
        <v>7043102.9000000004</v>
      </c>
      <c r="AA72" s="297">
        <f t="shared" si="11"/>
        <v>21566655.846666668</v>
      </c>
      <c r="AB72" s="433"/>
      <c r="AC72" s="427">
        <f t="shared" si="11"/>
        <v>31349031.453333333</v>
      </c>
      <c r="AD72" s="427">
        <f t="shared" si="11"/>
        <v>38397642.005333334</v>
      </c>
      <c r="AE72" s="433"/>
      <c r="AF72" s="433">
        <f t="shared" si="11"/>
        <v>46011924.908666663</v>
      </c>
      <c r="AG72" s="433">
        <f t="shared" si="11"/>
        <v>50954359.103999995</v>
      </c>
      <c r="AH72" s="433">
        <f t="shared" si="11"/>
        <v>52745050.165999994</v>
      </c>
      <c r="AI72" s="433">
        <f t="shared" si="11"/>
        <v>308.67749999999995</v>
      </c>
      <c r="AJ72" s="433">
        <f t="shared" si="11"/>
        <v>1433156.9999999821</v>
      </c>
      <c r="AK72" s="548" t="s">
        <v>422</v>
      </c>
    </row>
    <row r="73" spans="1:39" s="156" customFormat="1" ht="42" customHeight="1">
      <c r="A73" s="205" t="s">
        <v>155</v>
      </c>
      <c r="B73" s="206"/>
      <c r="C73" s="165"/>
      <c r="D73" s="428">
        <v>-3962680</v>
      </c>
      <c r="E73" s="165"/>
      <c r="F73" s="165"/>
      <c r="G73" s="165"/>
      <c r="H73" s="165"/>
      <c r="I73" s="165"/>
      <c r="J73" s="165"/>
      <c r="K73" s="429">
        <v>-3962680</v>
      </c>
      <c r="L73" s="430"/>
      <c r="M73" s="430"/>
      <c r="N73" s="430"/>
      <c r="O73" s="430"/>
      <c r="P73" s="430"/>
      <c r="Q73" s="430"/>
      <c r="R73" s="430"/>
      <c r="S73" s="417"/>
      <c r="T73" s="430"/>
      <c r="U73" s="430"/>
      <c r="V73" s="430"/>
      <c r="W73" s="430"/>
      <c r="X73" s="430"/>
      <c r="Y73" s="417"/>
      <c r="Z73" s="207"/>
      <c r="AA73" s="546">
        <v>-1268550</v>
      </c>
      <c r="AB73" s="431"/>
      <c r="AC73" s="429"/>
      <c r="AD73" s="429"/>
      <c r="AE73" s="429"/>
      <c r="AF73" s="429"/>
      <c r="AG73" s="429"/>
      <c r="AH73" s="429"/>
      <c r="AI73" s="417"/>
      <c r="AJ73" s="416"/>
      <c r="AK73" s="522" t="s">
        <v>253</v>
      </c>
      <c r="AL73" s="204"/>
      <c r="AM73" s="204"/>
    </row>
    <row r="74" spans="1:39" s="204" customFormat="1" ht="86.25" customHeight="1">
      <c r="A74" s="203" t="s">
        <v>177</v>
      </c>
      <c r="B74" s="432"/>
      <c r="C74" s="433">
        <f t="shared" ref="C74:J74" si="12">SUM(C72:C73)</f>
        <v>10056071.5</v>
      </c>
      <c r="D74" s="433">
        <f>SUM(D72:D73)</f>
        <v>11385103.199999999</v>
      </c>
      <c r="E74" s="433">
        <f t="shared" si="12"/>
        <v>17126904.25</v>
      </c>
      <c r="F74" s="433">
        <f t="shared" si="12"/>
        <v>22727955</v>
      </c>
      <c r="G74" s="433">
        <f t="shared" si="12"/>
        <v>13535698.73</v>
      </c>
      <c r="H74" s="433">
        <f t="shared" si="12"/>
        <v>9579055.7799999993</v>
      </c>
      <c r="I74" s="433">
        <f t="shared" si="12"/>
        <v>1617269.4200000004</v>
      </c>
      <c r="J74" s="433">
        <f t="shared" si="12"/>
        <v>197262</v>
      </c>
      <c r="K74" s="433">
        <f>SUM(K72:K73)</f>
        <v>86225320</v>
      </c>
      <c r="L74" s="433">
        <f t="shared" ref="L74:AA74" si="13">SUM(L72:L73)</f>
        <v>43093.42</v>
      </c>
      <c r="M74" s="433">
        <f t="shared" si="13"/>
        <v>131536.20000000001</v>
      </c>
      <c r="N74" s="433">
        <f t="shared" si="13"/>
        <v>1338326.6700000002</v>
      </c>
      <c r="O74" s="433">
        <f t="shared" si="13"/>
        <v>850000</v>
      </c>
      <c r="P74" s="433">
        <f t="shared" si="13"/>
        <v>1408913.32</v>
      </c>
      <c r="Q74" s="433">
        <f t="shared" si="13"/>
        <v>1000000</v>
      </c>
      <c r="R74" s="433">
        <f t="shared" si="13"/>
        <v>24130.39000000013</v>
      </c>
      <c r="S74" s="433">
        <f t="shared" si="13"/>
        <v>4796000</v>
      </c>
      <c r="T74" s="433">
        <f t="shared" si="13"/>
        <v>1587000</v>
      </c>
      <c r="U74" s="433">
        <f t="shared" si="13"/>
        <v>0</v>
      </c>
      <c r="V74" s="433">
        <f t="shared" si="13"/>
        <v>0</v>
      </c>
      <c r="W74" s="433">
        <f t="shared" si="13"/>
        <v>0</v>
      </c>
      <c r="X74" s="433">
        <f t="shared" si="13"/>
        <v>0</v>
      </c>
      <c r="Y74" s="433">
        <f t="shared" si="13"/>
        <v>4651500</v>
      </c>
      <c r="Z74" s="297">
        <f t="shared" si="13"/>
        <v>7043102.9000000004</v>
      </c>
      <c r="AA74" s="297">
        <f t="shared" si="13"/>
        <v>20298105.846666668</v>
      </c>
      <c r="AB74" s="433"/>
      <c r="AC74" s="433">
        <f t="shared" ref="AC74:AD74" si="14">SUM(AC72:AC73)</f>
        <v>31349031.453333333</v>
      </c>
      <c r="AD74" s="433">
        <f t="shared" si="14"/>
        <v>38397642.005333334</v>
      </c>
      <c r="AE74" s="433"/>
      <c r="AF74" s="433">
        <f t="shared" ref="AF74:AJ74" si="15">SUM(AF72:AF73)</f>
        <v>46011924.908666663</v>
      </c>
      <c r="AG74" s="433">
        <f t="shared" si="15"/>
        <v>50954359.103999995</v>
      </c>
      <c r="AH74" s="433">
        <f t="shared" si="15"/>
        <v>52745050.165999994</v>
      </c>
      <c r="AI74" s="434">
        <f t="shared" si="15"/>
        <v>308.67749999999995</v>
      </c>
      <c r="AJ74" s="433">
        <f t="shared" si="15"/>
        <v>1433156.9999999821</v>
      </c>
    </row>
    <row r="75" spans="1:39" s="210" customFormat="1" ht="7.5" customHeight="1">
      <c r="A75" s="208"/>
      <c r="B75" s="209"/>
      <c r="C75" s="182" t="s">
        <v>114</v>
      </c>
      <c r="D75" s="176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76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87"/>
    </row>
    <row r="76" spans="1:39" s="156" customFormat="1" ht="38.25" customHeight="1">
      <c r="A76" s="189" t="s">
        <v>63</v>
      </c>
      <c r="B76" s="189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284"/>
      <c r="AA76" s="284"/>
      <c r="AB76" s="163"/>
      <c r="AC76" s="163"/>
      <c r="AD76" s="163"/>
      <c r="AE76" s="163"/>
      <c r="AF76" s="163"/>
      <c r="AG76" s="163"/>
      <c r="AH76" s="163"/>
      <c r="AI76" s="163"/>
      <c r="AJ76" s="163"/>
    </row>
    <row r="77" spans="1:39" s="437" customFormat="1" ht="44.25" hidden="1" customHeight="1" outlineLevel="1">
      <c r="A77" s="435" t="s">
        <v>348</v>
      </c>
      <c r="B77" s="211" t="s">
        <v>65</v>
      </c>
      <c r="C77" s="415">
        <v>8783650</v>
      </c>
      <c r="D77" s="415">
        <v>7759480</v>
      </c>
      <c r="E77" s="415">
        <v>8265698</v>
      </c>
      <c r="F77" s="415">
        <v>8638550</v>
      </c>
      <c r="G77" s="415">
        <v>0</v>
      </c>
      <c r="H77" s="415"/>
      <c r="I77" s="415"/>
      <c r="J77" s="415"/>
      <c r="K77" s="212">
        <v>33447378</v>
      </c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56">
        <v>12741700</v>
      </c>
      <c r="AA77" s="256">
        <v>18622273</v>
      </c>
      <c r="AB77" s="212"/>
      <c r="AC77" s="436"/>
      <c r="AD77" s="436"/>
      <c r="AE77" s="436"/>
      <c r="AF77" s="436">
        <v>31439550.399999999</v>
      </c>
      <c r="AG77" s="436">
        <v>31439550.399999999</v>
      </c>
      <c r="AH77" s="436">
        <v>31439550.399999999</v>
      </c>
      <c r="AI77" s="212"/>
      <c r="AJ77" s="212"/>
      <c r="AK77" s="538" t="s">
        <v>414</v>
      </c>
    </row>
    <row r="78" spans="1:39" s="437" customFormat="1" ht="42.75" hidden="1" customHeight="1" outlineLevel="1">
      <c r="A78" s="438" t="s">
        <v>158</v>
      </c>
      <c r="B78" s="211" t="s">
        <v>208</v>
      </c>
      <c r="C78" s="415"/>
      <c r="D78" s="415"/>
      <c r="E78" s="415"/>
      <c r="F78" s="415">
        <v>275000</v>
      </c>
      <c r="G78" s="415"/>
      <c r="H78" s="415"/>
      <c r="I78" s="415"/>
      <c r="J78" s="415"/>
      <c r="K78" s="417">
        <v>275000</v>
      </c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290"/>
      <c r="AA78" s="290"/>
      <c r="AB78" s="417"/>
      <c r="AC78" s="417">
        <v>921738</v>
      </c>
      <c r="AD78" s="417">
        <v>1481298.4</v>
      </c>
      <c r="AE78" s="514"/>
      <c r="AF78" s="515"/>
      <c r="AG78" s="515"/>
      <c r="AH78" s="515"/>
      <c r="AI78" s="514"/>
      <c r="AJ78" s="516"/>
      <c r="AK78" s="410"/>
    </row>
    <row r="79" spans="1:39" s="437" customFormat="1" ht="33" customHeight="1" collapsed="1">
      <c r="A79" s="205" t="s">
        <v>250</v>
      </c>
      <c r="B79" s="211"/>
      <c r="C79" s="415">
        <f>C77+C78</f>
        <v>8783650</v>
      </c>
      <c r="D79" s="415">
        <f t="shared" ref="D79:AH79" si="16">D77+D78</f>
        <v>7759480</v>
      </c>
      <c r="E79" s="415">
        <f t="shared" si="16"/>
        <v>8265698</v>
      </c>
      <c r="F79" s="415">
        <f t="shared" si="16"/>
        <v>8913550</v>
      </c>
      <c r="G79" s="415">
        <f t="shared" si="16"/>
        <v>0</v>
      </c>
      <c r="H79" s="415">
        <f t="shared" si="16"/>
        <v>0</v>
      </c>
      <c r="I79" s="415">
        <f t="shared" si="16"/>
        <v>0</v>
      </c>
      <c r="J79" s="415">
        <f t="shared" si="16"/>
        <v>0</v>
      </c>
      <c r="K79" s="417">
        <f t="shared" si="16"/>
        <v>33722378</v>
      </c>
      <c r="L79" s="417">
        <f t="shared" si="16"/>
        <v>0</v>
      </c>
      <c r="M79" s="417">
        <f t="shared" si="16"/>
        <v>0</v>
      </c>
      <c r="N79" s="417">
        <f t="shared" si="16"/>
        <v>0</v>
      </c>
      <c r="O79" s="417">
        <f t="shared" si="16"/>
        <v>0</v>
      </c>
      <c r="P79" s="417">
        <f t="shared" si="16"/>
        <v>0</v>
      </c>
      <c r="Q79" s="417">
        <f t="shared" si="16"/>
        <v>0</v>
      </c>
      <c r="R79" s="417"/>
      <c r="S79" s="417">
        <f t="shared" si="16"/>
        <v>0</v>
      </c>
      <c r="T79" s="417">
        <f t="shared" si="16"/>
        <v>0</v>
      </c>
      <c r="U79" s="417">
        <f t="shared" si="16"/>
        <v>0</v>
      </c>
      <c r="V79" s="417">
        <f t="shared" si="16"/>
        <v>0</v>
      </c>
      <c r="W79" s="417">
        <f t="shared" si="16"/>
        <v>0</v>
      </c>
      <c r="X79" s="417">
        <f t="shared" si="16"/>
        <v>0</v>
      </c>
      <c r="Y79" s="417">
        <f t="shared" si="16"/>
        <v>0</v>
      </c>
      <c r="Z79" s="256">
        <f t="shared" si="16"/>
        <v>12741700</v>
      </c>
      <c r="AA79" s="290">
        <f t="shared" si="16"/>
        <v>18622273</v>
      </c>
      <c r="AB79" s="417"/>
      <c r="AC79" s="417">
        <f t="shared" si="16"/>
        <v>921738</v>
      </c>
      <c r="AD79" s="417">
        <f t="shared" si="16"/>
        <v>1481298.4</v>
      </c>
      <c r="AE79" s="417"/>
      <c r="AF79" s="417">
        <f t="shared" si="16"/>
        <v>31439550.399999999</v>
      </c>
      <c r="AG79" s="417">
        <f t="shared" si="16"/>
        <v>31439550.399999999</v>
      </c>
      <c r="AH79" s="417">
        <f t="shared" si="16"/>
        <v>31439550.399999999</v>
      </c>
      <c r="AI79" s="417"/>
      <c r="AJ79" s="212"/>
    </row>
    <row r="80" spans="1:39" s="437" customFormat="1" ht="38.450000000000003" hidden="1" customHeight="1" outlineLevel="1">
      <c r="A80" s="439" t="s">
        <v>64</v>
      </c>
      <c r="B80" s="211" t="s">
        <v>65</v>
      </c>
      <c r="C80" s="440">
        <v>4022500</v>
      </c>
      <c r="D80" s="440">
        <v>8282500</v>
      </c>
      <c r="E80" s="440">
        <v>24940000</v>
      </c>
      <c r="F80" s="440">
        <v>19620000</v>
      </c>
      <c r="G80" s="440">
        <v>2497000</v>
      </c>
      <c r="H80" s="440"/>
      <c r="I80" s="440"/>
      <c r="J80" s="440"/>
      <c r="K80" s="441">
        <v>59362000</v>
      </c>
      <c r="L80" s="441">
        <v>400000</v>
      </c>
      <c r="M80" s="441">
        <v>790000</v>
      </c>
      <c r="N80" s="441">
        <v>3470000</v>
      </c>
      <c r="O80" s="441">
        <v>2344000</v>
      </c>
      <c r="P80" s="441">
        <v>265000</v>
      </c>
      <c r="Q80" s="441">
        <v>0</v>
      </c>
      <c r="R80" s="441"/>
      <c r="S80" s="441">
        <v>7269000</v>
      </c>
      <c r="T80" s="441">
        <v>6005000</v>
      </c>
      <c r="U80" s="352">
        <v>0</v>
      </c>
      <c r="V80" s="442">
        <v>1720000</v>
      </c>
      <c r="W80" s="442">
        <v>1835000</v>
      </c>
      <c r="X80" s="442">
        <v>1590000</v>
      </c>
      <c r="Y80" s="442">
        <v>5145000</v>
      </c>
      <c r="Z80" s="258">
        <v>1312077</v>
      </c>
      <c r="AA80" s="258">
        <v>2709142</v>
      </c>
      <c r="AB80" s="352">
        <v>82.843199999999996</v>
      </c>
      <c r="AC80" s="443"/>
      <c r="AD80" s="443"/>
      <c r="AE80" s="352">
        <v>257.66649999999998</v>
      </c>
      <c r="AF80" s="443">
        <v>14476094.365333332</v>
      </c>
      <c r="AG80" s="443">
        <v>19327350.453333333</v>
      </c>
      <c r="AH80" s="443">
        <v>20650040.765999999</v>
      </c>
      <c r="AI80" s="444">
        <v>340.50970000000001</v>
      </c>
      <c r="AJ80" s="441"/>
      <c r="AK80" s="538" t="s">
        <v>414</v>
      </c>
    </row>
    <row r="81" spans="1:39" s="437" customFormat="1" ht="44.25" hidden="1" customHeight="1" outlineLevel="1">
      <c r="A81" s="445" t="s">
        <v>157</v>
      </c>
      <c r="B81" s="211"/>
      <c r="C81" s="440"/>
      <c r="D81" s="440"/>
      <c r="E81" s="440"/>
      <c r="F81" s="440">
        <v>275000</v>
      </c>
      <c r="G81" s="440"/>
      <c r="H81" s="440"/>
      <c r="I81" s="440"/>
      <c r="J81" s="440"/>
      <c r="K81" s="441">
        <v>275000</v>
      </c>
      <c r="L81" s="424"/>
      <c r="M81" s="424"/>
      <c r="N81" s="424"/>
      <c r="O81" s="424"/>
      <c r="P81" s="424"/>
      <c r="Q81" s="424"/>
      <c r="R81" s="424"/>
      <c r="S81" s="424"/>
      <c r="T81" s="424"/>
      <c r="U81" s="357"/>
      <c r="V81" s="446"/>
      <c r="W81" s="446"/>
      <c r="X81" s="446"/>
      <c r="Y81" s="446"/>
      <c r="Z81" s="296"/>
      <c r="AA81" s="296"/>
      <c r="AB81" s="424"/>
      <c r="AC81" s="443"/>
      <c r="AD81" s="443"/>
      <c r="AE81" s="443"/>
      <c r="AF81" s="443"/>
      <c r="AG81" s="443"/>
      <c r="AH81" s="443"/>
      <c r="AI81" s="357"/>
      <c r="AJ81" s="441"/>
      <c r="AK81" s="410"/>
    </row>
    <row r="82" spans="1:39" s="437" customFormat="1" ht="36.75" customHeight="1" collapsed="1">
      <c r="A82" s="447" t="s">
        <v>251</v>
      </c>
      <c r="B82" s="211"/>
      <c r="C82" s="440">
        <f>C80-C81</f>
        <v>4022500</v>
      </c>
      <c r="D82" s="440">
        <f t="shared" ref="D82:AI82" si="17">D80-D81</f>
        <v>8282500</v>
      </c>
      <c r="E82" s="440">
        <f t="shared" si="17"/>
        <v>24940000</v>
      </c>
      <c r="F82" s="440">
        <f t="shared" si="17"/>
        <v>19345000</v>
      </c>
      <c r="G82" s="440">
        <f t="shared" si="17"/>
        <v>2497000</v>
      </c>
      <c r="H82" s="440">
        <f t="shared" si="17"/>
        <v>0</v>
      </c>
      <c r="I82" s="440">
        <f t="shared" si="17"/>
        <v>0</v>
      </c>
      <c r="J82" s="440">
        <f t="shared" si="17"/>
        <v>0</v>
      </c>
      <c r="K82" s="441">
        <f t="shared" si="17"/>
        <v>59087000</v>
      </c>
      <c r="L82" s="441">
        <f t="shared" si="17"/>
        <v>400000</v>
      </c>
      <c r="M82" s="441">
        <f t="shared" si="17"/>
        <v>790000</v>
      </c>
      <c r="N82" s="441">
        <f t="shared" si="17"/>
        <v>3470000</v>
      </c>
      <c r="O82" s="441">
        <f t="shared" si="17"/>
        <v>2344000</v>
      </c>
      <c r="P82" s="441">
        <f t="shared" si="17"/>
        <v>265000</v>
      </c>
      <c r="Q82" s="441">
        <f t="shared" si="17"/>
        <v>0</v>
      </c>
      <c r="R82" s="441"/>
      <c r="S82" s="441">
        <f t="shared" si="17"/>
        <v>7269000</v>
      </c>
      <c r="T82" s="441">
        <f t="shared" si="17"/>
        <v>6005000</v>
      </c>
      <c r="U82" s="441">
        <f t="shared" si="17"/>
        <v>0</v>
      </c>
      <c r="V82" s="441">
        <f t="shared" si="17"/>
        <v>1720000</v>
      </c>
      <c r="W82" s="441">
        <f t="shared" si="17"/>
        <v>1835000</v>
      </c>
      <c r="X82" s="441">
        <f t="shared" si="17"/>
        <v>1590000</v>
      </c>
      <c r="Y82" s="441">
        <f t="shared" si="17"/>
        <v>5145000</v>
      </c>
      <c r="Z82" s="258">
        <f t="shared" si="17"/>
        <v>1312077</v>
      </c>
      <c r="AA82" s="258">
        <f t="shared" si="17"/>
        <v>2709142</v>
      </c>
      <c r="AB82" s="352">
        <f t="shared" si="17"/>
        <v>82.843199999999996</v>
      </c>
      <c r="AC82" s="441">
        <f>AC80+AC81</f>
        <v>0</v>
      </c>
      <c r="AD82" s="441">
        <f>AD80+AD81</f>
        <v>0</v>
      </c>
      <c r="AE82" s="441">
        <f t="shared" ref="AE82:AH82" si="18">AE80+AE81</f>
        <v>257.66649999999998</v>
      </c>
      <c r="AF82" s="441">
        <f t="shared" si="18"/>
        <v>14476094.365333332</v>
      </c>
      <c r="AG82" s="441">
        <f t="shared" si="18"/>
        <v>19327350.453333333</v>
      </c>
      <c r="AH82" s="441">
        <f t="shared" si="18"/>
        <v>20650040.765999999</v>
      </c>
      <c r="AI82" s="448">
        <f t="shared" si="17"/>
        <v>340.50970000000001</v>
      </c>
      <c r="AJ82" s="441"/>
    </row>
    <row r="83" spans="1:39" s="213" customFormat="1" ht="33" customHeight="1">
      <c r="A83" s="205" t="s">
        <v>12</v>
      </c>
      <c r="B83" s="211" t="s">
        <v>65</v>
      </c>
      <c r="C83" s="415">
        <v>750000</v>
      </c>
      <c r="D83" s="415">
        <v>750000</v>
      </c>
      <c r="E83" s="415">
        <v>0</v>
      </c>
      <c r="F83" s="415">
        <v>0</v>
      </c>
      <c r="G83" s="415">
        <v>0</v>
      </c>
      <c r="H83" s="415"/>
      <c r="I83" s="415"/>
      <c r="J83" s="415"/>
      <c r="K83" s="212">
        <v>1500000</v>
      </c>
      <c r="L83" s="416"/>
      <c r="M83" s="416"/>
      <c r="N83" s="416"/>
      <c r="O83" s="416"/>
      <c r="P83" s="416"/>
      <c r="Q83" s="416"/>
      <c r="R83" s="416"/>
      <c r="S83" s="416"/>
      <c r="T83" s="416"/>
      <c r="U83" s="416"/>
      <c r="V83" s="416"/>
      <c r="W83" s="416"/>
      <c r="X83" s="416"/>
      <c r="Y83" s="416"/>
      <c r="Z83" s="256">
        <v>1500000</v>
      </c>
      <c r="AA83" s="256">
        <v>2500000</v>
      </c>
      <c r="AB83" s="416"/>
      <c r="AC83" s="417"/>
      <c r="AD83" s="417"/>
      <c r="AE83" s="417"/>
      <c r="AF83" s="417"/>
      <c r="AG83" s="417"/>
      <c r="AH83" s="417"/>
      <c r="AI83" s="416"/>
      <c r="AJ83" s="212"/>
      <c r="AK83" s="523" t="s">
        <v>254</v>
      </c>
      <c r="AL83" s="437"/>
      <c r="AM83" s="437"/>
    </row>
    <row r="84" spans="1:39" s="545" customFormat="1" ht="47.25" customHeight="1">
      <c r="A84" s="539" t="s">
        <v>454</v>
      </c>
      <c r="B84" s="540" t="s">
        <v>65</v>
      </c>
      <c r="C84" s="541">
        <f>C77+C80+C83</f>
        <v>13556150</v>
      </c>
      <c r="D84" s="541">
        <f t="shared" ref="D84:AI84" si="19">D77+D80+D83</f>
        <v>16791980</v>
      </c>
      <c r="E84" s="541">
        <f t="shared" si="19"/>
        <v>33205698</v>
      </c>
      <c r="F84" s="541">
        <f t="shared" si="19"/>
        <v>28258550</v>
      </c>
      <c r="G84" s="541">
        <f t="shared" si="19"/>
        <v>2497000</v>
      </c>
      <c r="H84" s="541">
        <f t="shared" si="19"/>
        <v>0</v>
      </c>
      <c r="I84" s="541">
        <f t="shared" si="19"/>
        <v>0</v>
      </c>
      <c r="J84" s="541">
        <f t="shared" si="19"/>
        <v>0</v>
      </c>
      <c r="K84" s="541">
        <f t="shared" si="19"/>
        <v>94309378</v>
      </c>
      <c r="L84" s="541">
        <f t="shared" si="19"/>
        <v>400000</v>
      </c>
      <c r="M84" s="541">
        <f t="shared" si="19"/>
        <v>790000</v>
      </c>
      <c r="N84" s="541">
        <f t="shared" si="19"/>
        <v>3470000</v>
      </c>
      <c r="O84" s="541">
        <f t="shared" si="19"/>
        <v>2344000</v>
      </c>
      <c r="P84" s="541">
        <f t="shared" si="19"/>
        <v>265000</v>
      </c>
      <c r="Q84" s="541">
        <f t="shared" si="19"/>
        <v>0</v>
      </c>
      <c r="R84" s="541"/>
      <c r="S84" s="541">
        <f t="shared" si="19"/>
        <v>7269000</v>
      </c>
      <c r="T84" s="541">
        <f t="shared" si="19"/>
        <v>6005000</v>
      </c>
      <c r="U84" s="541">
        <f t="shared" si="19"/>
        <v>0</v>
      </c>
      <c r="V84" s="541">
        <f t="shared" si="19"/>
        <v>1720000</v>
      </c>
      <c r="W84" s="541">
        <f t="shared" si="19"/>
        <v>1835000</v>
      </c>
      <c r="X84" s="541">
        <f t="shared" si="19"/>
        <v>1590000</v>
      </c>
      <c r="Y84" s="541">
        <f t="shared" si="19"/>
        <v>5145000</v>
      </c>
      <c r="Z84" s="541">
        <f t="shared" si="19"/>
        <v>15553777</v>
      </c>
      <c r="AA84" s="541">
        <f t="shared" si="19"/>
        <v>23831415</v>
      </c>
      <c r="AB84" s="542">
        <f t="shared" si="19"/>
        <v>82.843199999999996</v>
      </c>
      <c r="AC84" s="543">
        <f>AC77+AC80+AC83</f>
        <v>0</v>
      </c>
      <c r="AD84" s="543">
        <f t="shared" si="19"/>
        <v>0</v>
      </c>
      <c r="AE84" s="544">
        <f t="shared" si="19"/>
        <v>257.66649999999998</v>
      </c>
      <c r="AF84" s="543">
        <f t="shared" si="19"/>
        <v>45915644.765333332</v>
      </c>
      <c r="AG84" s="543">
        <f t="shared" si="19"/>
        <v>50766900.853333332</v>
      </c>
      <c r="AH84" s="543">
        <f t="shared" si="19"/>
        <v>52089591.165999994</v>
      </c>
      <c r="AI84" s="542">
        <f t="shared" si="19"/>
        <v>340.50970000000001</v>
      </c>
      <c r="AJ84" s="541"/>
      <c r="AK84" s="538" t="s">
        <v>414</v>
      </c>
    </row>
    <row r="85" spans="1:39" s="219" customFormat="1" ht="56.25" hidden="1" customHeight="1" outlineLevel="1">
      <c r="A85" s="214" t="s">
        <v>257</v>
      </c>
      <c r="B85" s="215"/>
      <c r="C85" s="216">
        <f>C79+C82+C83</f>
        <v>13556150</v>
      </c>
      <c r="D85" s="216">
        <f t="shared" ref="D85:AI85" si="20">D79+D82+D83</f>
        <v>16791980</v>
      </c>
      <c r="E85" s="216">
        <f t="shared" si="20"/>
        <v>33205698</v>
      </c>
      <c r="F85" s="216">
        <f t="shared" si="20"/>
        <v>28258550</v>
      </c>
      <c r="G85" s="216">
        <f t="shared" si="20"/>
        <v>2497000</v>
      </c>
      <c r="H85" s="216">
        <f t="shared" si="20"/>
        <v>0</v>
      </c>
      <c r="I85" s="216">
        <f t="shared" si="20"/>
        <v>0</v>
      </c>
      <c r="J85" s="216">
        <f t="shared" si="20"/>
        <v>0</v>
      </c>
      <c r="K85" s="216">
        <f t="shared" si="20"/>
        <v>94309378</v>
      </c>
      <c r="L85" s="216">
        <f t="shared" si="20"/>
        <v>400000</v>
      </c>
      <c r="M85" s="216">
        <f t="shared" si="20"/>
        <v>790000</v>
      </c>
      <c r="N85" s="216">
        <f t="shared" si="20"/>
        <v>3470000</v>
      </c>
      <c r="O85" s="216">
        <f t="shared" si="20"/>
        <v>2344000</v>
      </c>
      <c r="P85" s="216">
        <f t="shared" si="20"/>
        <v>265000</v>
      </c>
      <c r="Q85" s="216">
        <f t="shared" si="20"/>
        <v>0</v>
      </c>
      <c r="R85" s="216"/>
      <c r="S85" s="216">
        <f t="shared" si="20"/>
        <v>7269000</v>
      </c>
      <c r="T85" s="216">
        <f t="shared" si="20"/>
        <v>6005000</v>
      </c>
      <c r="U85" s="216">
        <f t="shared" si="20"/>
        <v>0</v>
      </c>
      <c r="V85" s="216">
        <f t="shared" si="20"/>
        <v>1720000</v>
      </c>
      <c r="W85" s="216">
        <f t="shared" si="20"/>
        <v>1835000</v>
      </c>
      <c r="X85" s="216">
        <f t="shared" si="20"/>
        <v>1590000</v>
      </c>
      <c r="Y85" s="216">
        <f t="shared" si="20"/>
        <v>5145000</v>
      </c>
      <c r="Z85" s="216">
        <f t="shared" si="20"/>
        <v>15553777</v>
      </c>
      <c r="AA85" s="216">
        <f t="shared" si="20"/>
        <v>23831415</v>
      </c>
      <c r="AB85" s="217">
        <f t="shared" si="20"/>
        <v>82.843199999999996</v>
      </c>
      <c r="AC85" s="216">
        <f t="shared" si="20"/>
        <v>921738</v>
      </c>
      <c r="AD85" s="216">
        <f t="shared" si="20"/>
        <v>1481298.4</v>
      </c>
      <c r="AE85" s="217">
        <f t="shared" si="20"/>
        <v>257.66649999999998</v>
      </c>
      <c r="AF85" s="216">
        <f t="shared" si="20"/>
        <v>45915644.765333332</v>
      </c>
      <c r="AG85" s="216">
        <f t="shared" si="20"/>
        <v>50766900.853333332</v>
      </c>
      <c r="AH85" s="216">
        <f t="shared" si="20"/>
        <v>52089591.165999994</v>
      </c>
      <c r="AI85" s="217">
        <f t="shared" si="20"/>
        <v>340.50970000000001</v>
      </c>
      <c r="AJ85" s="218"/>
      <c r="AK85" s="299" t="s">
        <v>246</v>
      </c>
    </row>
    <row r="86" spans="1:39" s="219" customFormat="1" ht="45" hidden="1" customHeight="1" outlineLevel="1">
      <c r="A86" s="220" t="s">
        <v>258</v>
      </c>
      <c r="B86" s="215" t="s">
        <v>259</v>
      </c>
      <c r="C86" s="216"/>
      <c r="D86" s="216"/>
      <c r="E86" s="216"/>
      <c r="F86" s="216"/>
      <c r="G86" s="216"/>
      <c r="H86" s="216"/>
      <c r="I86" s="216"/>
      <c r="J86" s="216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56"/>
      <c r="AC86" s="222">
        <v>7089060</v>
      </c>
      <c r="AD86" s="222">
        <v>7089060</v>
      </c>
      <c r="AE86" s="57"/>
      <c r="AF86" s="222">
        <v>7089060</v>
      </c>
      <c r="AG86" s="222">
        <v>7089060</v>
      </c>
      <c r="AH86" s="222">
        <v>7089060</v>
      </c>
      <c r="AI86" s="56"/>
      <c r="AJ86" s="218"/>
      <c r="AK86" s="299" t="s">
        <v>246</v>
      </c>
    </row>
    <row r="87" spans="1:39" s="219" customFormat="1" ht="48.75" hidden="1" customHeight="1" outlineLevel="1">
      <c r="A87" s="220" t="s">
        <v>260</v>
      </c>
      <c r="B87" s="215"/>
      <c r="C87" s="216"/>
      <c r="D87" s="216"/>
      <c r="E87" s="216"/>
      <c r="F87" s="216"/>
      <c r="G87" s="216"/>
      <c r="H87" s="216"/>
      <c r="I87" s="216"/>
      <c r="J87" s="216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56"/>
      <c r="AC87" s="222">
        <v>5428267</v>
      </c>
      <c r="AD87" s="222">
        <v>5448367</v>
      </c>
      <c r="AE87" s="57"/>
      <c r="AF87" s="222">
        <v>5448367</v>
      </c>
      <c r="AG87" s="222">
        <v>5448367</v>
      </c>
      <c r="AH87" s="222">
        <v>5448367</v>
      </c>
      <c r="AI87" s="221"/>
      <c r="AJ87" s="225"/>
      <c r="AK87" s="299" t="s">
        <v>246</v>
      </c>
    </row>
    <row r="88" spans="1:39" s="219" customFormat="1" ht="78.75" hidden="1" customHeight="1" outlineLevel="1">
      <c r="A88" s="226" t="s">
        <v>261</v>
      </c>
      <c r="B88" s="215"/>
      <c r="C88" s="221">
        <f>SUM(C85:C87)</f>
        <v>13556150</v>
      </c>
      <c r="D88" s="221">
        <f t="shared" ref="D88:AI88" si="21">SUM(D85:D87)</f>
        <v>16791980</v>
      </c>
      <c r="E88" s="221">
        <f t="shared" si="21"/>
        <v>33205698</v>
      </c>
      <c r="F88" s="221">
        <f t="shared" si="21"/>
        <v>28258550</v>
      </c>
      <c r="G88" s="221">
        <f t="shared" si="21"/>
        <v>2497000</v>
      </c>
      <c r="H88" s="221">
        <f t="shared" si="21"/>
        <v>0</v>
      </c>
      <c r="I88" s="221">
        <f t="shared" si="21"/>
        <v>0</v>
      </c>
      <c r="J88" s="221">
        <f t="shared" si="21"/>
        <v>0</v>
      </c>
      <c r="K88" s="227">
        <f t="shared" si="21"/>
        <v>94309378</v>
      </c>
      <c r="L88" s="227">
        <f t="shared" si="21"/>
        <v>400000</v>
      </c>
      <c r="M88" s="227">
        <f t="shared" si="21"/>
        <v>790000</v>
      </c>
      <c r="N88" s="227">
        <f t="shared" si="21"/>
        <v>3470000</v>
      </c>
      <c r="O88" s="227">
        <f t="shared" si="21"/>
        <v>2344000</v>
      </c>
      <c r="P88" s="227">
        <f t="shared" si="21"/>
        <v>265000</v>
      </c>
      <c r="Q88" s="227">
        <f t="shared" si="21"/>
        <v>0</v>
      </c>
      <c r="R88" s="227"/>
      <c r="S88" s="227">
        <f t="shared" si="21"/>
        <v>7269000</v>
      </c>
      <c r="T88" s="227">
        <f t="shared" si="21"/>
        <v>6005000</v>
      </c>
      <c r="U88" s="227">
        <f t="shared" si="21"/>
        <v>0</v>
      </c>
      <c r="V88" s="227">
        <f t="shared" si="21"/>
        <v>1720000</v>
      </c>
      <c r="W88" s="227">
        <f t="shared" si="21"/>
        <v>1835000</v>
      </c>
      <c r="X88" s="227">
        <f t="shared" si="21"/>
        <v>1590000</v>
      </c>
      <c r="Y88" s="227">
        <f t="shared" si="21"/>
        <v>5145000</v>
      </c>
      <c r="Z88" s="227">
        <f t="shared" si="21"/>
        <v>15553777</v>
      </c>
      <c r="AA88" s="227">
        <f t="shared" si="21"/>
        <v>23831415</v>
      </c>
      <c r="AB88" s="227"/>
      <c r="AC88" s="228">
        <f>SUM(AC85)</f>
        <v>921738</v>
      </c>
      <c r="AD88" s="228">
        <f t="shared" ref="AD88:AH88" si="22">SUM(AD85)</f>
        <v>1481298.4</v>
      </c>
      <c r="AE88" s="228">
        <f t="shared" si="22"/>
        <v>257.66649999999998</v>
      </c>
      <c r="AF88" s="228">
        <f t="shared" si="22"/>
        <v>45915644.765333332</v>
      </c>
      <c r="AG88" s="228">
        <f t="shared" si="22"/>
        <v>50766900.853333332</v>
      </c>
      <c r="AH88" s="228">
        <f t="shared" si="22"/>
        <v>52089591.165999994</v>
      </c>
      <c r="AI88" s="229">
        <f t="shared" si="21"/>
        <v>340.50970000000001</v>
      </c>
      <c r="AJ88" s="230"/>
      <c r="AK88" s="299" t="s">
        <v>246</v>
      </c>
    </row>
    <row r="89" spans="1:39" s="213" customFormat="1" ht="33" customHeight="1" collapsed="1">
      <c r="A89" s="231" t="s">
        <v>143</v>
      </c>
      <c r="B89" s="449"/>
      <c r="C89" s="450"/>
      <c r="D89" s="450"/>
      <c r="E89" s="450"/>
      <c r="F89" s="450"/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50"/>
      <c r="R89" s="450"/>
      <c r="S89" s="450"/>
      <c r="T89" s="450"/>
      <c r="U89" s="450"/>
      <c r="V89" s="450"/>
      <c r="W89" s="450"/>
      <c r="X89" s="450"/>
      <c r="Y89" s="450"/>
      <c r="Z89" s="300"/>
      <c r="AA89" s="300"/>
      <c r="AB89" s="451"/>
      <c r="AC89" s="450"/>
      <c r="AD89" s="450"/>
      <c r="AE89" s="451"/>
      <c r="AF89" s="450"/>
      <c r="AG89" s="450"/>
      <c r="AH89" s="450"/>
      <c r="AI89" s="323">
        <v>109.8745</v>
      </c>
      <c r="AJ89" s="450"/>
    </row>
    <row r="90" spans="1:39" s="213" customFormat="1" ht="35.25" customHeight="1">
      <c r="A90" s="231" t="s">
        <v>178</v>
      </c>
      <c r="B90" s="449"/>
      <c r="C90" s="450"/>
      <c r="D90" s="450"/>
      <c r="E90" s="450"/>
      <c r="F90" s="450"/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50"/>
      <c r="R90" s="450"/>
      <c r="S90" s="450"/>
      <c r="T90" s="450"/>
      <c r="U90" s="450"/>
      <c r="V90" s="450"/>
      <c r="W90" s="450"/>
      <c r="X90" s="450"/>
      <c r="Y90" s="450"/>
      <c r="Z90" s="300"/>
      <c r="AA90" s="300"/>
      <c r="AB90" s="451"/>
      <c r="AC90" s="450"/>
      <c r="AD90" s="450"/>
      <c r="AE90" s="451"/>
      <c r="AF90" s="450"/>
      <c r="AG90" s="450"/>
      <c r="AH90" s="450"/>
      <c r="AI90" s="323">
        <v>20.796700000000001</v>
      </c>
      <c r="AJ90" s="450"/>
    </row>
    <row r="91" spans="1:39" s="213" customFormat="1" ht="31.5" customHeight="1">
      <c r="A91" s="432" t="s">
        <v>120</v>
      </c>
      <c r="B91" s="232"/>
      <c r="C91" s="232"/>
      <c r="D91" s="232"/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2"/>
      <c r="Q91" s="232"/>
      <c r="R91" s="232"/>
      <c r="S91" s="232"/>
      <c r="T91" s="232"/>
      <c r="U91" s="232"/>
      <c r="V91" s="232"/>
      <c r="W91" s="232"/>
      <c r="X91" s="232"/>
      <c r="Y91" s="232"/>
      <c r="Z91" s="301"/>
      <c r="AA91" s="301"/>
      <c r="AB91" s="232"/>
      <c r="AC91" s="232"/>
      <c r="AD91" s="232"/>
      <c r="AE91" s="232"/>
      <c r="AF91" s="232"/>
      <c r="AG91" s="232"/>
      <c r="AH91" s="232"/>
      <c r="AI91" s="452">
        <f>AI84+AI89+AI90</f>
        <v>471.18090000000001</v>
      </c>
      <c r="AJ91" s="232"/>
    </row>
    <row r="92" spans="1:39" s="236" customFormat="1" ht="9.75" customHeight="1">
      <c r="A92" s="233"/>
      <c r="B92" s="233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4"/>
      <c r="Y92" s="234"/>
      <c r="Z92" s="235"/>
      <c r="AA92" s="235"/>
      <c r="AB92" s="234"/>
      <c r="AC92" s="234"/>
      <c r="AD92" s="234"/>
      <c r="AE92" s="234"/>
      <c r="AF92" s="234"/>
      <c r="AG92" s="234"/>
      <c r="AH92" s="234"/>
      <c r="AI92" s="234"/>
      <c r="AJ92" s="234"/>
    </row>
    <row r="93" spans="1:39" s="213" customFormat="1" ht="26.25" customHeight="1">
      <c r="A93" s="213" t="s">
        <v>99</v>
      </c>
      <c r="B93" s="453"/>
      <c r="C93" s="454"/>
      <c r="D93" s="454"/>
      <c r="E93" s="454"/>
      <c r="F93" s="454"/>
      <c r="G93" s="454"/>
      <c r="H93" s="454"/>
      <c r="I93" s="454"/>
      <c r="J93" s="454"/>
      <c r="K93" s="454"/>
      <c r="L93" s="454"/>
      <c r="M93" s="454"/>
      <c r="N93" s="454"/>
      <c r="O93" s="454"/>
      <c r="P93" s="454"/>
      <c r="Q93" s="454"/>
      <c r="R93" s="454"/>
      <c r="S93" s="454"/>
      <c r="T93" s="454"/>
      <c r="U93" s="454"/>
      <c r="V93" s="454"/>
      <c r="W93" s="454"/>
      <c r="X93" s="454"/>
      <c r="Y93" s="454"/>
      <c r="Z93" s="302"/>
      <c r="AA93" s="302"/>
      <c r="AB93" s="454"/>
      <c r="AC93" s="454"/>
      <c r="AD93" s="454"/>
      <c r="AE93" s="454"/>
      <c r="AF93" s="454"/>
      <c r="AG93" s="454"/>
      <c r="AH93" s="454"/>
      <c r="AI93" s="454"/>
      <c r="AJ93" s="454"/>
    </row>
    <row r="94" spans="1:39" s="584" customFormat="1" ht="58.9" hidden="1" customHeight="1" outlineLevel="1">
      <c r="A94" s="435" t="s">
        <v>73</v>
      </c>
      <c r="B94" s="582"/>
      <c r="C94" s="583">
        <f>C79-C67</f>
        <v>252450</v>
      </c>
      <c r="D94" s="583">
        <f t="shared" ref="D94:K94" si="23">D79-D67</f>
        <v>-1653070</v>
      </c>
      <c r="E94" s="583">
        <f t="shared" si="23"/>
        <v>6189098</v>
      </c>
      <c r="F94" s="583">
        <f t="shared" si="23"/>
        <v>6387650</v>
      </c>
      <c r="G94" s="583">
        <f t="shared" si="23"/>
        <v>-93750</v>
      </c>
      <c r="H94" s="583">
        <f t="shared" si="23"/>
        <v>0</v>
      </c>
      <c r="I94" s="583">
        <f t="shared" si="23"/>
        <v>0</v>
      </c>
      <c r="J94" s="583">
        <f t="shared" si="23"/>
        <v>0</v>
      </c>
      <c r="K94" s="583">
        <f t="shared" si="23"/>
        <v>11082378</v>
      </c>
      <c r="L94" s="583"/>
      <c r="M94" s="583"/>
      <c r="N94" s="583"/>
      <c r="O94" s="583"/>
      <c r="P94" s="583"/>
      <c r="Q94" s="583"/>
      <c r="R94" s="583"/>
      <c r="S94" s="583"/>
      <c r="T94" s="583">
        <f>T79-T67</f>
        <v>0</v>
      </c>
      <c r="U94" s="583"/>
      <c r="V94" s="583"/>
      <c r="W94" s="583"/>
      <c r="X94" s="583"/>
      <c r="Y94" s="583"/>
      <c r="Z94" s="583">
        <f>Z79-Z67</f>
        <v>6482016.666666666</v>
      </c>
      <c r="AA94" s="583">
        <f t="shared" ref="AA94:AH94" si="24">AA79-AA67</f>
        <v>445760.5</v>
      </c>
      <c r="AB94" s="583"/>
      <c r="AC94" s="583">
        <f>AC79-AC67</f>
        <v>-25647095.399999999</v>
      </c>
      <c r="AD94" s="583">
        <f t="shared" si="24"/>
        <v>-29205852</v>
      </c>
      <c r="AE94" s="583"/>
      <c r="AF94" s="583">
        <f t="shared" si="24"/>
        <v>-1435350</v>
      </c>
      <c r="AG94" s="583">
        <f t="shared" si="24"/>
        <v>-2128250</v>
      </c>
      <c r="AH94" s="583">
        <f t="shared" si="24"/>
        <v>-2128250</v>
      </c>
      <c r="AI94" s="583"/>
      <c r="AJ94" s="583"/>
    </row>
    <row r="95" spans="1:39" s="584" customFormat="1" ht="59.45" hidden="1" customHeight="1" outlineLevel="1">
      <c r="A95" s="435" t="s">
        <v>74</v>
      </c>
      <c r="B95" s="582"/>
      <c r="C95" s="583">
        <f>C82-C71</f>
        <v>2497628.5</v>
      </c>
      <c r="D95" s="583">
        <f t="shared" ref="D95:AH95" si="25">D82-D71</f>
        <v>2347266.7999999998</v>
      </c>
      <c r="E95" s="583">
        <f t="shared" si="25"/>
        <v>9889695.75</v>
      </c>
      <c r="F95" s="583">
        <f t="shared" si="25"/>
        <v>-857055</v>
      </c>
      <c r="G95" s="583">
        <f t="shared" si="25"/>
        <v>-10944948.73</v>
      </c>
      <c r="H95" s="583">
        <f t="shared" si="25"/>
        <v>-9579055.7799999993</v>
      </c>
      <c r="I95" s="583">
        <f t="shared" si="25"/>
        <v>-1617269.4200000004</v>
      </c>
      <c r="J95" s="583">
        <f t="shared" si="25"/>
        <v>-197262</v>
      </c>
      <c r="K95" s="583">
        <f t="shared" si="25"/>
        <v>-8461000</v>
      </c>
      <c r="L95" s="583">
        <f t="shared" si="25"/>
        <v>356906.58</v>
      </c>
      <c r="M95" s="583">
        <f t="shared" si="25"/>
        <v>658463.80000000005</v>
      </c>
      <c r="N95" s="583">
        <f t="shared" si="25"/>
        <v>2131673.33</v>
      </c>
      <c r="O95" s="583">
        <f t="shared" si="25"/>
        <v>1494000</v>
      </c>
      <c r="P95" s="583">
        <f t="shared" si="25"/>
        <v>-1143913.32</v>
      </c>
      <c r="Q95" s="583">
        <f t="shared" si="25"/>
        <v>-1000000</v>
      </c>
      <c r="R95" s="583"/>
      <c r="S95" s="583">
        <f t="shared" si="25"/>
        <v>2473000</v>
      </c>
      <c r="T95" s="583">
        <f t="shared" si="25"/>
        <v>4418000</v>
      </c>
      <c r="U95" s="585"/>
      <c r="V95" s="585"/>
      <c r="W95" s="585"/>
      <c r="X95" s="585"/>
      <c r="Y95" s="583">
        <f t="shared" si="25"/>
        <v>493500</v>
      </c>
      <c r="Z95" s="583">
        <f t="shared" si="25"/>
        <v>528657.43333333335</v>
      </c>
      <c r="AA95" s="583">
        <f t="shared" si="25"/>
        <v>-681001.34666666668</v>
      </c>
      <c r="AB95" s="583"/>
      <c r="AC95" s="583">
        <f t="shared" si="25"/>
        <v>-4780198.0533333337</v>
      </c>
      <c r="AD95" s="583">
        <f t="shared" si="25"/>
        <v>-7710491.6053333338</v>
      </c>
      <c r="AE95" s="583"/>
      <c r="AF95" s="583">
        <f t="shared" si="25"/>
        <v>1339069.8566666655</v>
      </c>
      <c r="AG95" s="583">
        <f t="shared" si="25"/>
        <v>1940791.7493333369</v>
      </c>
      <c r="AH95" s="583">
        <f t="shared" si="25"/>
        <v>1472791</v>
      </c>
      <c r="AI95" s="586">
        <f>AI91-AI71</f>
        <v>162.50340000000006</v>
      </c>
      <c r="AJ95" s="583"/>
    </row>
    <row r="96" spans="1:39" s="238" customFormat="1" ht="27.6" hidden="1" customHeight="1" outlineLevel="1">
      <c r="A96" s="237"/>
      <c r="Z96" s="239"/>
      <c r="AD96" s="239"/>
      <c r="AI96" s="240" t="s">
        <v>121</v>
      </c>
    </row>
    <row r="97" spans="1:39" s="204" customFormat="1" ht="71.25" customHeight="1" collapsed="1">
      <c r="A97" s="203" t="s">
        <v>450</v>
      </c>
      <c r="B97" s="587"/>
      <c r="C97" s="588">
        <f>C84-C74</f>
        <v>3500078.5</v>
      </c>
      <c r="D97" s="588">
        <f t="shared" ref="D97:J97" si="26">D84-D74</f>
        <v>5406876.8000000007</v>
      </c>
      <c r="E97" s="588">
        <f t="shared" si="26"/>
        <v>16078793.75</v>
      </c>
      <c r="F97" s="588">
        <f t="shared" si="26"/>
        <v>5530595</v>
      </c>
      <c r="G97" s="588">
        <f t="shared" si="26"/>
        <v>-11038698.73</v>
      </c>
      <c r="H97" s="588">
        <f t="shared" si="26"/>
        <v>-9579055.7799999993</v>
      </c>
      <c r="I97" s="588">
        <f t="shared" si="26"/>
        <v>-1617269.4200000004</v>
      </c>
      <c r="J97" s="588">
        <f t="shared" si="26"/>
        <v>-197262</v>
      </c>
      <c r="K97" s="589">
        <f>K84-K74</f>
        <v>8084058</v>
      </c>
      <c r="L97" s="589">
        <f t="shared" ref="L97:AH97" si="27">L84-L74</f>
        <v>356906.58</v>
      </c>
      <c r="M97" s="589">
        <f t="shared" si="27"/>
        <v>658463.80000000005</v>
      </c>
      <c r="N97" s="589">
        <f t="shared" si="27"/>
        <v>2131673.33</v>
      </c>
      <c r="O97" s="589">
        <f t="shared" si="27"/>
        <v>1494000</v>
      </c>
      <c r="P97" s="589">
        <f t="shared" si="27"/>
        <v>-1143913.32</v>
      </c>
      <c r="Q97" s="589">
        <f t="shared" si="27"/>
        <v>-1000000</v>
      </c>
      <c r="R97" s="589">
        <f t="shared" si="27"/>
        <v>-24130.39000000013</v>
      </c>
      <c r="S97" s="589">
        <f t="shared" si="27"/>
        <v>2473000</v>
      </c>
      <c r="T97" s="589">
        <f t="shared" si="27"/>
        <v>4418000</v>
      </c>
      <c r="U97" s="589">
        <f t="shared" si="27"/>
        <v>0</v>
      </c>
      <c r="V97" s="589">
        <f t="shared" si="27"/>
        <v>1720000</v>
      </c>
      <c r="W97" s="589">
        <f t="shared" si="27"/>
        <v>1835000</v>
      </c>
      <c r="X97" s="589">
        <f t="shared" si="27"/>
        <v>1590000</v>
      </c>
      <c r="Y97" s="589">
        <f t="shared" si="27"/>
        <v>493500</v>
      </c>
      <c r="Z97" s="589">
        <f t="shared" si="27"/>
        <v>8510674.0999999996</v>
      </c>
      <c r="AA97" s="589">
        <f t="shared" si="27"/>
        <v>3533309.1533333324</v>
      </c>
      <c r="AB97" s="589">
        <f t="shared" si="27"/>
        <v>82.843199999999996</v>
      </c>
      <c r="AC97" s="589">
        <f t="shared" si="27"/>
        <v>-31349031.453333333</v>
      </c>
      <c r="AD97" s="589">
        <f t="shared" si="27"/>
        <v>-38397642.005333334</v>
      </c>
      <c r="AE97" s="589">
        <f t="shared" si="27"/>
        <v>257.66649999999998</v>
      </c>
      <c r="AF97" s="589">
        <f t="shared" si="27"/>
        <v>-96280.14333333075</v>
      </c>
      <c r="AG97" s="589">
        <f t="shared" si="27"/>
        <v>-187458.25066666305</v>
      </c>
      <c r="AH97" s="589">
        <f t="shared" si="27"/>
        <v>-655459</v>
      </c>
      <c r="AI97" s="590">
        <f>AI91-AI74</f>
        <v>162.50340000000006</v>
      </c>
      <c r="AJ97" s="241"/>
      <c r="AK97" s="552" t="s">
        <v>430</v>
      </c>
    </row>
    <row r="98" spans="1:39" s="149" customFormat="1" ht="48.75" hidden="1" customHeight="1" outlineLevel="1">
      <c r="A98" s="458" t="s">
        <v>154</v>
      </c>
      <c r="B98" s="459"/>
      <c r="C98" s="459"/>
      <c r="D98" s="459"/>
      <c r="E98" s="459"/>
      <c r="F98" s="459"/>
      <c r="G98" s="459"/>
      <c r="H98" s="459"/>
      <c r="I98" s="459"/>
      <c r="J98" s="459"/>
      <c r="K98" s="460"/>
      <c r="L98" s="461"/>
      <c r="M98" s="461"/>
      <c r="N98" s="461"/>
      <c r="O98" s="461"/>
      <c r="P98" s="461"/>
      <c r="Q98" s="461"/>
      <c r="R98" s="461"/>
      <c r="S98" s="461"/>
      <c r="T98" s="461"/>
      <c r="U98" s="461"/>
      <c r="V98" s="461"/>
      <c r="W98" s="461"/>
      <c r="X98" s="461"/>
      <c r="Y98" s="461"/>
      <c r="Z98" s="462">
        <v>-8366685</v>
      </c>
      <c r="AA98" s="461"/>
      <c r="AB98" s="461"/>
      <c r="AC98" s="461"/>
      <c r="AD98" s="461"/>
      <c r="AE98" s="461"/>
      <c r="AF98" s="461"/>
      <c r="AG98" s="461"/>
      <c r="AH98" s="460"/>
      <c r="AI98" s="461"/>
      <c r="AJ98" s="460"/>
    </row>
    <row r="99" spans="1:39" s="149" customFormat="1" ht="50.25" hidden="1" customHeight="1" outlineLevel="1">
      <c r="A99" s="463" t="s">
        <v>160</v>
      </c>
      <c r="B99" s="464"/>
      <c r="C99" s="464"/>
      <c r="D99" s="464"/>
      <c r="E99" s="464"/>
      <c r="F99" s="464"/>
      <c r="G99" s="464"/>
      <c r="H99" s="464"/>
      <c r="I99" s="464"/>
      <c r="J99" s="464"/>
      <c r="K99" s="465"/>
      <c r="L99" s="466"/>
      <c r="M99" s="466"/>
      <c r="N99" s="466"/>
      <c r="O99" s="466"/>
      <c r="P99" s="466"/>
      <c r="Q99" s="466"/>
      <c r="R99" s="466"/>
      <c r="S99" s="466"/>
      <c r="T99" s="466"/>
      <c r="U99" s="466"/>
      <c r="V99" s="466"/>
      <c r="W99" s="466"/>
      <c r="X99" s="466"/>
      <c r="Y99" s="466"/>
      <c r="Z99" s="467"/>
      <c r="AA99" s="468">
        <v>-1697265</v>
      </c>
      <c r="AB99" s="466"/>
      <c r="AC99" s="468">
        <v>0</v>
      </c>
      <c r="AD99" s="468">
        <v>0</v>
      </c>
      <c r="AE99" s="468">
        <v>0</v>
      </c>
      <c r="AF99" s="468">
        <v>0</v>
      </c>
      <c r="AG99" s="468">
        <v>0</v>
      </c>
      <c r="AH99" s="468">
        <v>0</v>
      </c>
      <c r="AI99" s="466"/>
      <c r="AJ99" s="460"/>
      <c r="AK99" s="528" t="s">
        <v>415</v>
      </c>
      <c r="AL99" s="529"/>
      <c r="AM99" s="529"/>
    </row>
    <row r="100" spans="1:39" s="149" customFormat="1" ht="46.5" hidden="1" customHeight="1" outlineLevel="1">
      <c r="A100" s="458" t="s">
        <v>160</v>
      </c>
      <c r="B100" s="459"/>
      <c r="C100" s="459"/>
      <c r="D100" s="459"/>
      <c r="E100" s="459"/>
      <c r="F100" s="459"/>
      <c r="G100" s="459"/>
      <c r="H100" s="459"/>
      <c r="I100" s="459"/>
      <c r="J100" s="459"/>
      <c r="K100" s="460"/>
      <c r="L100" s="461"/>
      <c r="M100" s="461"/>
      <c r="N100" s="461"/>
      <c r="O100" s="461"/>
      <c r="P100" s="461"/>
      <c r="Q100" s="461"/>
      <c r="R100" s="461"/>
      <c r="S100" s="461"/>
      <c r="T100" s="461"/>
      <c r="U100" s="461"/>
      <c r="V100" s="461"/>
      <c r="W100" s="461"/>
      <c r="X100" s="461"/>
      <c r="Y100" s="461"/>
      <c r="Z100" s="429">
        <v>-272507</v>
      </c>
      <c r="AA100" s="429"/>
      <c r="AB100" s="461"/>
      <c r="AC100" s="429"/>
      <c r="AD100" s="429"/>
      <c r="AE100" s="461"/>
      <c r="AF100" s="429"/>
      <c r="AG100" s="429"/>
      <c r="AH100" s="429"/>
      <c r="AI100" s="461"/>
      <c r="AJ100" s="460"/>
      <c r="AK100" s="528" t="s">
        <v>246</v>
      </c>
      <c r="AL100" s="529"/>
      <c r="AM100" s="529"/>
    </row>
    <row r="101" spans="1:39" s="149" customFormat="1" ht="45.75" customHeight="1" collapsed="1">
      <c r="A101" s="458" t="s">
        <v>410</v>
      </c>
      <c r="B101" s="533"/>
      <c r="C101" s="533"/>
      <c r="D101" s="533"/>
      <c r="E101" s="533"/>
      <c r="F101" s="533"/>
      <c r="G101" s="533"/>
      <c r="H101" s="533"/>
      <c r="I101" s="533"/>
      <c r="J101" s="533"/>
      <c r="K101" s="429">
        <v>-3509775</v>
      </c>
      <c r="L101" s="461"/>
      <c r="M101" s="461"/>
      <c r="N101" s="461"/>
      <c r="O101" s="461"/>
      <c r="P101" s="461"/>
      <c r="Q101" s="461"/>
      <c r="R101" s="461"/>
      <c r="S101" s="461"/>
      <c r="T101" s="461"/>
      <c r="U101" s="461"/>
      <c r="V101" s="461"/>
      <c r="W101" s="461"/>
      <c r="X101" s="461"/>
      <c r="Y101" s="461"/>
      <c r="Z101" s="429"/>
      <c r="AA101" s="429"/>
      <c r="AB101" s="461"/>
      <c r="AC101" s="429"/>
      <c r="AD101" s="429"/>
      <c r="AE101" s="461"/>
      <c r="AF101" s="429"/>
      <c r="AG101" s="429"/>
      <c r="AH101" s="429"/>
      <c r="AI101" s="461"/>
      <c r="AJ101" s="460"/>
      <c r="AK101" s="534"/>
    </row>
    <row r="102" spans="1:39" s="149" customFormat="1" ht="64.5" customHeight="1">
      <c r="A102" s="243" t="s">
        <v>13</v>
      </c>
      <c r="B102" s="474"/>
      <c r="C102" s="474"/>
      <c r="D102" s="474"/>
      <c r="E102" s="474"/>
      <c r="F102" s="474"/>
      <c r="G102" s="474"/>
      <c r="H102" s="474"/>
      <c r="I102" s="474"/>
      <c r="J102" s="474"/>
      <c r="K102" s="475">
        <f>SUM(K97:K101)</f>
        <v>4574283</v>
      </c>
      <c r="L102" s="476"/>
      <c r="M102" s="476"/>
      <c r="N102" s="476"/>
      <c r="O102" s="476"/>
      <c r="P102" s="476"/>
      <c r="Q102" s="476"/>
      <c r="R102" s="476"/>
      <c r="S102" s="244">
        <v>0</v>
      </c>
      <c r="T102" s="244">
        <f>SUM(T97:T100)</f>
        <v>4418000</v>
      </c>
      <c r="U102" s="476"/>
      <c r="V102" s="476"/>
      <c r="W102" s="476"/>
      <c r="X102" s="476"/>
      <c r="Y102" s="244">
        <f t="shared" ref="Y102:AI102" si="28">SUM(Y97:Y101)</f>
        <v>493500</v>
      </c>
      <c r="Z102" s="244">
        <f t="shared" si="28"/>
        <v>-128517.90000000037</v>
      </c>
      <c r="AA102" s="244">
        <f t="shared" si="28"/>
        <v>1836044.1533333324</v>
      </c>
      <c r="AB102" s="244">
        <f t="shared" si="28"/>
        <v>82.843199999999996</v>
      </c>
      <c r="AC102" s="244">
        <f t="shared" si="28"/>
        <v>-31349031.453333333</v>
      </c>
      <c r="AD102" s="244">
        <f t="shared" si="28"/>
        <v>-38397642.005333334</v>
      </c>
      <c r="AE102" s="244">
        <f t="shared" si="28"/>
        <v>257.66649999999998</v>
      </c>
      <c r="AF102" s="244">
        <f t="shared" si="28"/>
        <v>-96280.14333333075</v>
      </c>
      <c r="AG102" s="244">
        <f t="shared" si="28"/>
        <v>-187458.25066666305</v>
      </c>
      <c r="AH102" s="244">
        <f t="shared" si="28"/>
        <v>-655459</v>
      </c>
      <c r="AI102" s="524">
        <f t="shared" si="28"/>
        <v>162.50340000000006</v>
      </c>
      <c r="AJ102" s="245"/>
      <c r="AK102" s="556" t="s">
        <v>433</v>
      </c>
    </row>
    <row r="103" spans="1:39" s="238" customFormat="1" ht="35.25" customHeight="1">
      <c r="A103" s="186" t="s">
        <v>241</v>
      </c>
      <c r="B103" s="576"/>
      <c r="C103" s="576"/>
      <c r="D103" s="576"/>
      <c r="E103" s="576"/>
      <c r="F103" s="576"/>
      <c r="G103" s="576"/>
      <c r="H103" s="576"/>
      <c r="I103" s="576"/>
      <c r="J103" s="576"/>
      <c r="K103" s="577"/>
      <c r="L103" s="577"/>
      <c r="M103" s="577"/>
      <c r="N103" s="577"/>
      <c r="O103" s="577"/>
      <c r="P103" s="577"/>
      <c r="Q103" s="577"/>
      <c r="R103" s="577"/>
      <c r="S103" s="577"/>
      <c r="T103" s="577"/>
      <c r="U103" s="577"/>
      <c r="V103" s="577"/>
      <c r="W103" s="577"/>
      <c r="X103" s="577"/>
      <c r="Y103" s="577"/>
      <c r="Z103" s="577"/>
      <c r="AA103" s="577"/>
      <c r="AB103" s="577"/>
      <c r="AC103" s="577"/>
      <c r="AD103" s="577"/>
      <c r="AE103" s="577"/>
      <c r="AF103" s="577"/>
      <c r="AG103" s="577"/>
      <c r="AH103" s="577"/>
      <c r="AI103" s="578">
        <v>2.5108000000000001</v>
      </c>
      <c r="AJ103" s="242"/>
      <c r="AK103" s="609"/>
    </row>
    <row r="104" spans="1:39" s="238" customFormat="1" ht="35.25" customHeight="1">
      <c r="A104" s="186" t="s">
        <v>240</v>
      </c>
      <c r="B104" s="576"/>
      <c r="C104" s="576"/>
      <c r="D104" s="576"/>
      <c r="E104" s="576"/>
      <c r="F104" s="576"/>
      <c r="G104" s="576"/>
      <c r="H104" s="576"/>
      <c r="I104" s="576"/>
      <c r="J104" s="576"/>
      <c r="K104" s="577"/>
      <c r="L104" s="577"/>
      <c r="M104" s="577"/>
      <c r="N104" s="577"/>
      <c r="O104" s="577"/>
      <c r="P104" s="577"/>
      <c r="Q104" s="577"/>
      <c r="R104" s="577"/>
      <c r="S104" s="577"/>
      <c r="T104" s="577"/>
      <c r="U104" s="577"/>
      <c r="V104" s="577"/>
      <c r="W104" s="577"/>
      <c r="X104" s="577"/>
      <c r="Y104" s="577"/>
      <c r="Z104" s="577"/>
      <c r="AA104" s="577"/>
      <c r="AB104" s="577"/>
      <c r="AC104" s="577"/>
      <c r="AD104" s="577"/>
      <c r="AE104" s="577"/>
      <c r="AF104" s="577"/>
      <c r="AG104" s="577"/>
      <c r="AH104" s="577"/>
      <c r="AI104" s="578">
        <v>26.693999999999999</v>
      </c>
      <c r="AJ104" s="242"/>
      <c r="AK104" s="609"/>
    </row>
    <row r="105" spans="1:39" s="238" customFormat="1" ht="35.25" customHeight="1">
      <c r="A105" s="186" t="s">
        <v>452</v>
      </c>
      <c r="B105" s="576"/>
      <c r="C105" s="576"/>
      <c r="D105" s="576"/>
      <c r="E105" s="576"/>
      <c r="F105" s="576"/>
      <c r="G105" s="576"/>
      <c r="H105" s="576"/>
      <c r="I105" s="576"/>
      <c r="J105" s="576"/>
      <c r="K105" s="577"/>
      <c r="L105" s="577"/>
      <c r="M105" s="577"/>
      <c r="N105" s="577"/>
      <c r="O105" s="577"/>
      <c r="P105" s="577"/>
      <c r="Q105" s="577"/>
      <c r="R105" s="577"/>
      <c r="S105" s="577"/>
      <c r="T105" s="577"/>
      <c r="U105" s="577"/>
      <c r="V105" s="577"/>
      <c r="W105" s="577"/>
      <c r="X105" s="577"/>
      <c r="Y105" s="577"/>
      <c r="Z105" s="577"/>
      <c r="AA105" s="577"/>
      <c r="AB105" s="577"/>
      <c r="AC105" s="577"/>
      <c r="AD105" s="577"/>
      <c r="AE105" s="577"/>
      <c r="AF105" s="577"/>
      <c r="AG105" s="577"/>
      <c r="AH105" s="577"/>
      <c r="AI105" s="578">
        <v>68.683400000000006</v>
      </c>
      <c r="AJ105" s="242"/>
      <c r="AK105" s="609"/>
    </row>
    <row r="106" spans="1:39" s="238" customFormat="1" ht="35.25" customHeight="1">
      <c r="A106" s="186" t="s">
        <v>453</v>
      </c>
      <c r="B106" s="576"/>
      <c r="C106" s="576"/>
      <c r="D106" s="576"/>
      <c r="E106" s="576"/>
      <c r="F106" s="576"/>
      <c r="G106" s="576"/>
      <c r="H106" s="576"/>
      <c r="I106" s="576"/>
      <c r="J106" s="576"/>
      <c r="K106" s="577"/>
      <c r="L106" s="577"/>
      <c r="M106" s="577"/>
      <c r="N106" s="577"/>
      <c r="O106" s="577"/>
      <c r="P106" s="577"/>
      <c r="Q106" s="577"/>
      <c r="R106" s="577"/>
      <c r="S106" s="577"/>
      <c r="T106" s="577"/>
      <c r="U106" s="577"/>
      <c r="V106" s="577"/>
      <c r="W106" s="577"/>
      <c r="X106" s="577"/>
      <c r="Y106" s="577"/>
      <c r="Z106" s="577"/>
      <c r="AA106" s="577"/>
      <c r="AB106" s="577"/>
      <c r="AC106" s="577"/>
      <c r="AD106" s="577"/>
      <c r="AE106" s="577"/>
      <c r="AF106" s="577"/>
      <c r="AG106" s="577"/>
      <c r="AH106" s="577"/>
      <c r="AI106" s="578">
        <v>43.949800000000003</v>
      </c>
      <c r="AJ106" s="242"/>
      <c r="AK106" s="579"/>
    </row>
    <row r="107" spans="1:39" s="149" customFormat="1" ht="58.5">
      <c r="A107" s="243" t="s">
        <v>256</v>
      </c>
      <c r="B107" s="243"/>
      <c r="C107" s="243"/>
      <c r="D107" s="243"/>
      <c r="E107" s="243"/>
      <c r="F107" s="243"/>
      <c r="G107" s="243"/>
      <c r="H107" s="243"/>
      <c r="I107" s="243"/>
      <c r="J107" s="243"/>
      <c r="K107" s="245"/>
      <c r="L107" s="244"/>
      <c r="M107" s="244"/>
      <c r="N107" s="244"/>
      <c r="O107" s="244"/>
      <c r="P107" s="244"/>
      <c r="Q107" s="244"/>
      <c r="R107" s="244"/>
      <c r="S107" s="244"/>
      <c r="T107" s="244"/>
      <c r="U107" s="244"/>
      <c r="V107" s="244"/>
      <c r="W107" s="244"/>
      <c r="X107" s="244"/>
      <c r="Y107" s="244"/>
      <c r="Z107" s="245"/>
      <c r="AA107" s="244"/>
      <c r="AB107" s="244"/>
      <c r="AC107" s="244"/>
      <c r="AD107" s="244"/>
      <c r="AE107" s="244"/>
      <c r="AF107" s="244"/>
      <c r="AG107" s="244"/>
      <c r="AH107" s="245"/>
      <c r="AI107" s="547">
        <f>AI102-AI103-AI104-AI105-AI106</f>
        <v>20.665400000000069</v>
      </c>
      <c r="AJ107" s="245"/>
      <c r="AK107" s="580" t="s">
        <v>239</v>
      </c>
    </row>
    <row r="108" spans="1:39" ht="33.6" customHeight="1"/>
  </sheetData>
  <sheetProtection password="DA9F" sheet="1" objects="1" scenarios="1"/>
  <mergeCells count="12">
    <mergeCell ref="AF3:AG3"/>
    <mergeCell ref="L3:Q3"/>
    <mergeCell ref="AK103:AK105"/>
    <mergeCell ref="Z2:AE2"/>
    <mergeCell ref="A3:A4"/>
    <mergeCell ref="C3:D3"/>
    <mergeCell ref="E3:F3"/>
    <mergeCell ref="G3:H3"/>
    <mergeCell ref="I3:J3"/>
    <mergeCell ref="U3:X3"/>
    <mergeCell ref="Z3:AA3"/>
    <mergeCell ref="AC3:AD3"/>
  </mergeCells>
  <pageMargins left="0.31496062992125984" right="0.11811023622047245" top="0.6692913385826772" bottom="0.47244094488188981" header="0.51181102362204722" footer="0.19685039370078741"/>
  <pageSetup paperSize="9" scale="63" fitToHeight="3" orientation="landscape" r:id="rId1"/>
  <headerFooter alignWithMargins="0">
    <oddHeader>&amp;RAnlage 2 GRDrs 658/2016</oddHeader>
    <oddFooter>&amp;CSeite &amp;P von &amp;N</oddFooter>
  </headerFooter>
  <rowBreaks count="1" manualBreakCount="1">
    <brk id="7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83"/>
  <sheetViews>
    <sheetView zoomScale="70" zoomScaleNormal="70" workbookViewId="0">
      <pane xSplit="2" ySplit="4" topLeftCell="C5" activePane="bottomRight" state="frozen"/>
      <selection activeCell="AI107" sqref="AI107"/>
      <selection pane="topRight" activeCell="AI107" sqref="AI107"/>
      <selection pane="bottomLeft" activeCell="AI107" sqref="AI107"/>
      <selection pane="bottomRight" activeCell="A55" sqref="A55"/>
    </sheetView>
  </sheetViews>
  <sheetFormatPr baseColWidth="10" defaultRowHeight="12.75" outlineLevelRow="1" outlineLevelCol="1"/>
  <cols>
    <col min="1" max="1" width="49.28515625" style="238" customWidth="1"/>
    <col min="2" max="2" width="23.28515625" style="238" hidden="1" customWidth="1" outlineLevel="1"/>
    <col min="3" max="3" width="16.140625" style="238" hidden="1" customWidth="1" outlineLevel="1"/>
    <col min="4" max="4" width="16.28515625" style="238" hidden="1" customWidth="1" outlineLevel="1"/>
    <col min="5" max="8" width="15.7109375" style="238" hidden="1" customWidth="1" outlineLevel="1"/>
    <col min="9" max="9" width="19.7109375" style="238" customWidth="1" collapsed="1"/>
    <col min="10" max="10" width="13.28515625" style="238" hidden="1" customWidth="1" outlineLevel="1"/>
    <col min="11" max="11" width="14.7109375" style="238" hidden="1" customWidth="1" outlineLevel="1"/>
    <col min="12" max="13" width="11.85546875" style="238" hidden="1" customWidth="1" outlineLevel="1"/>
    <col min="14" max="14" width="19.7109375" style="238" customWidth="1" collapsed="1"/>
    <col min="15" max="15" width="15" style="238" hidden="1" customWidth="1" outlineLevel="1"/>
    <col min="16" max="17" width="14.28515625" style="238" hidden="1" customWidth="1" outlineLevel="1"/>
    <col min="18" max="18" width="14.7109375" style="238" hidden="1" customWidth="1" outlineLevel="1"/>
    <col min="19" max="19" width="15.28515625" style="238" hidden="1" customWidth="1" outlineLevel="1"/>
    <col min="20" max="20" width="22.42578125" style="238" customWidth="1" collapsed="1"/>
    <col min="21" max="21" width="16.140625" style="238" hidden="1" customWidth="1" outlineLevel="1"/>
    <col min="22" max="22" width="16.28515625" style="238" hidden="1" customWidth="1" outlineLevel="1"/>
    <col min="23" max="23" width="16.28515625" style="238" customWidth="1" collapsed="1"/>
    <col min="24" max="25" width="16.7109375" style="238" customWidth="1"/>
    <col min="26" max="26" width="18.7109375" style="238" customWidth="1"/>
    <col min="27" max="27" width="14.140625" style="246" customWidth="1"/>
    <col min="28" max="28" width="18.7109375" style="238" hidden="1" customWidth="1" outlineLevel="1"/>
    <col min="29" max="29" width="21.7109375" style="246" hidden="1" customWidth="1" outlineLevel="1"/>
    <col min="30" max="30" width="11.42578125" style="246" collapsed="1"/>
    <col min="31" max="16384" width="11.42578125" style="246"/>
  </cols>
  <sheetData>
    <row r="1" spans="1:29" s="149" customFormat="1" ht="24" customHeight="1">
      <c r="A1" s="148" t="s">
        <v>322</v>
      </c>
      <c r="B1" s="148"/>
    </row>
    <row r="2" spans="1:29" ht="14.25" customHeight="1" thickBot="1">
      <c r="A2" s="247"/>
      <c r="B2" s="247"/>
      <c r="U2" s="614" t="s">
        <v>249</v>
      </c>
      <c r="V2" s="614"/>
    </row>
    <row r="3" spans="1:29" s="156" customFormat="1" ht="66.75" customHeight="1" thickBot="1">
      <c r="A3" s="611" t="s">
        <v>446</v>
      </c>
      <c r="B3" s="150"/>
      <c r="C3" s="605" t="s">
        <v>41</v>
      </c>
      <c r="D3" s="612"/>
      <c r="E3" s="606" t="s">
        <v>136</v>
      </c>
      <c r="F3" s="608"/>
      <c r="G3" s="606" t="s">
        <v>170</v>
      </c>
      <c r="H3" s="608"/>
      <c r="I3" s="151" t="s">
        <v>105</v>
      </c>
      <c r="J3" s="607"/>
      <c r="K3" s="607"/>
      <c r="L3" s="607"/>
      <c r="M3" s="608"/>
      <c r="N3" s="151" t="s">
        <v>115</v>
      </c>
      <c r="O3" s="153"/>
      <c r="P3" s="605"/>
      <c r="Q3" s="605"/>
      <c r="R3" s="605"/>
      <c r="S3" s="605"/>
      <c r="T3" s="151" t="s">
        <v>116</v>
      </c>
      <c r="U3" s="605" t="s">
        <v>43</v>
      </c>
      <c r="V3" s="605"/>
      <c r="W3" s="605" t="s">
        <v>100</v>
      </c>
      <c r="X3" s="605"/>
      <c r="Y3" s="151" t="s">
        <v>185</v>
      </c>
      <c r="Z3" s="155" t="s">
        <v>103</v>
      </c>
      <c r="AA3" s="154" t="s">
        <v>104</v>
      </c>
      <c r="AB3" s="151" t="s">
        <v>168</v>
      </c>
    </row>
    <row r="4" spans="1:29" s="156" customFormat="1" ht="40.9" customHeight="1" thickBot="1">
      <c r="A4" s="611"/>
      <c r="B4" s="157" t="s">
        <v>45</v>
      </c>
      <c r="C4" s="153">
        <v>2014</v>
      </c>
      <c r="D4" s="153">
        <v>2015</v>
      </c>
      <c r="E4" s="153">
        <v>2016</v>
      </c>
      <c r="F4" s="153">
        <v>2017</v>
      </c>
      <c r="G4" s="153">
        <v>2018</v>
      </c>
      <c r="H4" s="153">
        <v>2019</v>
      </c>
      <c r="I4" s="153" t="s">
        <v>1</v>
      </c>
      <c r="J4" s="153">
        <v>2014</v>
      </c>
      <c r="K4" s="153">
        <v>2015</v>
      </c>
      <c r="L4" s="151">
        <v>2016</v>
      </c>
      <c r="M4" s="151">
        <v>2017</v>
      </c>
      <c r="N4" s="151" t="s">
        <v>1</v>
      </c>
      <c r="O4" s="151" t="s">
        <v>171</v>
      </c>
      <c r="P4" s="153">
        <v>2014</v>
      </c>
      <c r="Q4" s="153">
        <v>2015</v>
      </c>
      <c r="R4" s="153">
        <v>2016</v>
      </c>
      <c r="S4" s="153">
        <v>2017</v>
      </c>
      <c r="T4" s="153" t="s">
        <v>1</v>
      </c>
      <c r="U4" s="153">
        <v>2014</v>
      </c>
      <c r="V4" s="153">
        <v>2015</v>
      </c>
      <c r="W4" s="151">
        <v>2016</v>
      </c>
      <c r="X4" s="153">
        <v>2017</v>
      </c>
      <c r="Y4" s="153">
        <v>2018</v>
      </c>
      <c r="Z4" s="151" t="s">
        <v>186</v>
      </c>
      <c r="AA4" s="153"/>
      <c r="AB4" s="151" t="s">
        <v>169</v>
      </c>
    </row>
    <row r="5" spans="1:29" s="156" customFormat="1" ht="24" customHeight="1">
      <c r="A5" s="158" t="s">
        <v>179</v>
      </c>
      <c r="B5" s="159"/>
      <c r="C5" s="160"/>
      <c r="D5" s="160"/>
      <c r="E5" s="160"/>
      <c r="F5" s="160"/>
      <c r="G5" s="160"/>
      <c r="H5" s="160"/>
      <c r="I5" s="160"/>
      <c r="J5" s="160"/>
      <c r="K5" s="160"/>
      <c r="L5" s="161"/>
      <c r="M5" s="161"/>
      <c r="N5" s="161"/>
      <c r="O5" s="161"/>
      <c r="P5" s="160"/>
      <c r="Q5" s="160"/>
      <c r="R5" s="160"/>
      <c r="S5" s="160"/>
      <c r="T5" s="160"/>
      <c r="U5" s="160"/>
      <c r="V5" s="160"/>
      <c r="W5" s="161"/>
      <c r="X5" s="160"/>
      <c r="Y5" s="160"/>
      <c r="Z5" s="161"/>
      <c r="AA5" s="160"/>
      <c r="AB5" s="161"/>
    </row>
    <row r="6" spans="1:29" s="156" customFormat="1" ht="17.100000000000001" hidden="1" customHeight="1" outlineLevel="1">
      <c r="A6" s="162" t="s">
        <v>5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3"/>
      <c r="V6" s="163"/>
      <c r="W6" s="162"/>
      <c r="X6" s="162"/>
      <c r="Y6" s="162"/>
      <c r="Z6" s="162"/>
      <c r="AA6" s="162"/>
      <c r="AB6" s="162"/>
    </row>
    <row r="7" spans="1:29" s="168" customFormat="1" ht="33" hidden="1" customHeight="1" outlineLevel="1">
      <c r="A7" s="206" t="s">
        <v>217</v>
      </c>
      <c r="B7" s="206" t="s">
        <v>211</v>
      </c>
      <c r="C7" s="165">
        <v>0</v>
      </c>
      <c r="D7" s="165">
        <v>0</v>
      </c>
      <c r="E7" s="165">
        <v>0</v>
      </c>
      <c r="F7" s="165">
        <v>0</v>
      </c>
      <c r="G7" s="165">
        <v>0</v>
      </c>
      <c r="H7" s="165">
        <v>0</v>
      </c>
      <c r="I7" s="166">
        <v>0</v>
      </c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6">
        <v>49200</v>
      </c>
      <c r="V7" s="166">
        <v>477200</v>
      </c>
      <c r="W7" s="166">
        <v>809998</v>
      </c>
      <c r="X7" s="166">
        <v>810000</v>
      </c>
      <c r="Y7" s="166">
        <v>810000</v>
      </c>
      <c r="Z7" s="166">
        <v>810000</v>
      </c>
      <c r="AA7" s="167"/>
      <c r="AB7" s="166"/>
    </row>
    <row r="8" spans="1:29" s="168" customFormat="1" ht="33" hidden="1" customHeight="1" outlineLevel="1">
      <c r="A8" s="206" t="s">
        <v>304</v>
      </c>
      <c r="B8" s="206" t="s">
        <v>285</v>
      </c>
      <c r="C8" s="165">
        <v>320300</v>
      </c>
      <c r="D8" s="165">
        <v>89050</v>
      </c>
      <c r="E8" s="165">
        <v>0</v>
      </c>
      <c r="F8" s="165">
        <v>0</v>
      </c>
      <c r="G8" s="165">
        <v>0</v>
      </c>
      <c r="H8" s="165">
        <v>0</v>
      </c>
      <c r="I8" s="166">
        <v>409350</v>
      </c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6">
        <v>344750</v>
      </c>
      <c r="V8" s="166">
        <v>857800</v>
      </c>
      <c r="W8" s="166">
        <v>857800</v>
      </c>
      <c r="X8" s="166">
        <v>857800</v>
      </c>
      <c r="Y8" s="166">
        <v>857800</v>
      </c>
      <c r="Z8" s="166">
        <v>857800</v>
      </c>
      <c r="AA8" s="167"/>
      <c r="AB8" s="166"/>
    </row>
    <row r="9" spans="1:29" s="168" customFormat="1" ht="33" hidden="1" customHeight="1" outlineLevel="1">
      <c r="A9" s="206" t="s">
        <v>286</v>
      </c>
      <c r="B9" s="206" t="s">
        <v>287</v>
      </c>
      <c r="C9" s="165">
        <v>0</v>
      </c>
      <c r="D9" s="165">
        <v>316425</v>
      </c>
      <c r="E9" s="165">
        <v>769500</v>
      </c>
      <c r="F9" s="165"/>
      <c r="G9" s="165"/>
      <c r="H9" s="165"/>
      <c r="I9" s="166">
        <v>1085925</v>
      </c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6">
        <v>0</v>
      </c>
      <c r="V9" s="166">
        <v>368600</v>
      </c>
      <c r="W9" s="166">
        <v>1339400</v>
      </c>
      <c r="X9" s="166">
        <v>1339400</v>
      </c>
      <c r="Y9" s="166">
        <v>1339400</v>
      </c>
      <c r="Z9" s="166">
        <v>1339400</v>
      </c>
      <c r="AA9" s="167"/>
      <c r="AB9" s="166"/>
      <c r="AC9" s="477" t="s">
        <v>355</v>
      </c>
    </row>
    <row r="10" spans="1:29" s="414" customFormat="1" ht="33" hidden="1" customHeight="1" outlineLevel="1">
      <c r="A10" s="206" t="s">
        <v>323</v>
      </c>
      <c r="B10" s="206" t="s">
        <v>269</v>
      </c>
      <c r="C10" s="165"/>
      <c r="D10" s="165">
        <v>231000</v>
      </c>
      <c r="E10" s="165">
        <v>113640</v>
      </c>
      <c r="F10" s="165"/>
      <c r="G10" s="165"/>
      <c r="H10" s="165"/>
      <c r="I10" s="166">
        <v>344640</v>
      </c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6"/>
      <c r="V10" s="166">
        <v>254100</v>
      </c>
      <c r="W10" s="166">
        <v>939600</v>
      </c>
      <c r="X10" s="166">
        <v>969400</v>
      </c>
      <c r="Y10" s="166">
        <v>969400</v>
      </c>
      <c r="Z10" s="166">
        <v>969400</v>
      </c>
      <c r="AA10" s="167"/>
      <c r="AB10" s="166"/>
      <c r="AC10" s="499" t="s">
        <v>378</v>
      </c>
    </row>
    <row r="11" spans="1:29" s="168" customFormat="1" ht="43.15" hidden="1" customHeight="1" outlineLevel="1">
      <c r="A11" s="324" t="s">
        <v>180</v>
      </c>
      <c r="B11" s="324" t="s">
        <v>181</v>
      </c>
      <c r="C11" s="173">
        <v>1460500</v>
      </c>
      <c r="D11" s="173">
        <v>105000</v>
      </c>
      <c r="E11" s="173">
        <v>0</v>
      </c>
      <c r="F11" s="173">
        <v>0</v>
      </c>
      <c r="G11" s="173">
        <v>0</v>
      </c>
      <c r="H11" s="173">
        <v>0</v>
      </c>
      <c r="I11" s="174">
        <v>1565500</v>
      </c>
      <c r="J11" s="174"/>
      <c r="K11" s="174"/>
      <c r="L11" s="174"/>
      <c r="M11" s="174"/>
      <c r="N11" s="174"/>
      <c r="O11" s="174">
        <v>38000</v>
      </c>
      <c r="P11" s="106"/>
      <c r="Q11" s="106"/>
      <c r="R11" s="106"/>
      <c r="S11" s="106"/>
      <c r="T11" s="106"/>
      <c r="U11" s="174">
        <v>959086.35333333327</v>
      </c>
      <c r="V11" s="174">
        <v>2287660.5</v>
      </c>
      <c r="W11" s="174">
        <v>2329308.9900000002</v>
      </c>
      <c r="X11" s="174">
        <v>2329308.9900000002</v>
      </c>
      <c r="Y11" s="174">
        <v>2329308.9900000002</v>
      </c>
      <c r="Z11" s="174">
        <v>2329308.9900000002</v>
      </c>
      <c r="AA11" s="39">
        <v>41.996100000000006</v>
      </c>
      <c r="AB11" s="174">
        <v>103364</v>
      </c>
    </row>
    <row r="12" spans="1:29" s="168" customFormat="1" ht="27.75" hidden="1" customHeight="1" outlineLevel="1">
      <c r="A12" s="324" t="s">
        <v>262</v>
      </c>
      <c r="B12" s="324" t="s">
        <v>182</v>
      </c>
      <c r="C12" s="173">
        <v>0</v>
      </c>
      <c r="D12" s="173">
        <v>0</v>
      </c>
      <c r="E12" s="173">
        <v>0</v>
      </c>
      <c r="F12" s="173">
        <v>0</v>
      </c>
      <c r="G12" s="173">
        <v>0</v>
      </c>
      <c r="H12" s="173">
        <v>0</v>
      </c>
      <c r="I12" s="174">
        <v>0</v>
      </c>
      <c r="J12" s="174"/>
      <c r="K12" s="174"/>
      <c r="L12" s="174"/>
      <c r="M12" s="174"/>
      <c r="N12" s="174"/>
      <c r="O12" s="174"/>
      <c r="P12" s="106"/>
      <c r="Q12" s="106"/>
      <c r="R12" s="106"/>
      <c r="S12" s="106"/>
      <c r="T12" s="106"/>
      <c r="U12" s="174">
        <v>789772.06</v>
      </c>
      <c r="V12" s="174">
        <v>789772</v>
      </c>
      <c r="W12" s="174">
        <v>789772.06</v>
      </c>
      <c r="X12" s="174">
        <v>789772.06</v>
      </c>
      <c r="Y12" s="174">
        <v>789772.06</v>
      </c>
      <c r="Z12" s="174">
        <v>789772.06</v>
      </c>
      <c r="AA12" s="39">
        <v>14.762299999999998</v>
      </c>
      <c r="AB12" s="174">
        <v>3442.01</v>
      </c>
    </row>
    <row r="13" spans="1:29" s="168" customFormat="1" ht="33.75" hidden="1" customHeight="1" outlineLevel="1">
      <c r="A13" s="324" t="s">
        <v>365</v>
      </c>
      <c r="B13" s="324" t="s">
        <v>283</v>
      </c>
      <c r="C13" s="173">
        <v>219000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4">
        <v>219000</v>
      </c>
      <c r="J13" s="174"/>
      <c r="K13" s="174"/>
      <c r="L13" s="174"/>
      <c r="M13" s="174"/>
      <c r="N13" s="174"/>
      <c r="O13" s="174">
        <v>20000</v>
      </c>
      <c r="P13" s="106"/>
      <c r="Q13" s="106"/>
      <c r="R13" s="106"/>
      <c r="S13" s="106"/>
      <c r="T13" s="106"/>
      <c r="U13" s="174">
        <v>70962.333333333328</v>
      </c>
      <c r="V13" s="174">
        <v>233136</v>
      </c>
      <c r="W13" s="174">
        <v>233136</v>
      </c>
      <c r="X13" s="174">
        <v>233136</v>
      </c>
      <c r="Y13" s="174">
        <v>233136</v>
      </c>
      <c r="Z13" s="174">
        <v>233136</v>
      </c>
      <c r="AA13" s="39">
        <v>4.0862999999999996</v>
      </c>
      <c r="AB13" s="174">
        <v>24519</v>
      </c>
    </row>
    <row r="14" spans="1:29" s="168" customFormat="1" ht="35.25" hidden="1" customHeight="1" outlineLevel="1">
      <c r="A14" s="324" t="s">
        <v>366</v>
      </c>
      <c r="B14" s="324" t="s">
        <v>283</v>
      </c>
      <c r="C14" s="173">
        <v>20000</v>
      </c>
      <c r="D14" s="173">
        <v>0</v>
      </c>
      <c r="E14" s="173">
        <v>0</v>
      </c>
      <c r="F14" s="173">
        <v>0</v>
      </c>
      <c r="G14" s="173">
        <v>0</v>
      </c>
      <c r="H14" s="173">
        <v>0</v>
      </c>
      <c r="I14" s="174">
        <v>20000</v>
      </c>
      <c r="J14" s="174"/>
      <c r="K14" s="174"/>
      <c r="L14" s="174"/>
      <c r="M14" s="174"/>
      <c r="N14" s="174"/>
      <c r="O14" s="174">
        <v>0</v>
      </c>
      <c r="P14" s="106"/>
      <c r="Q14" s="106"/>
      <c r="R14" s="106"/>
      <c r="S14" s="106"/>
      <c r="T14" s="106"/>
      <c r="U14" s="174">
        <v>117000.33333333334</v>
      </c>
      <c r="V14" s="174">
        <v>-62604</v>
      </c>
      <c r="W14" s="174">
        <v>-91983.333333333343</v>
      </c>
      <c r="X14" s="174">
        <v>-62604</v>
      </c>
      <c r="Y14" s="174">
        <v>-62604</v>
      </c>
      <c r="Z14" s="174">
        <v>-62604</v>
      </c>
      <c r="AA14" s="39">
        <v>-1.0186999999999999</v>
      </c>
      <c r="AB14" s="174">
        <v>-27075</v>
      </c>
      <c r="AC14" s="479"/>
    </row>
    <row r="15" spans="1:29" s="168" customFormat="1" ht="34.5" hidden="1" customHeight="1" outlineLevel="1">
      <c r="A15" s="324" t="s">
        <v>367</v>
      </c>
      <c r="B15" s="324" t="s">
        <v>284</v>
      </c>
      <c r="C15" s="173">
        <v>185000</v>
      </c>
      <c r="D15" s="173">
        <v>0</v>
      </c>
      <c r="E15" s="173">
        <v>0</v>
      </c>
      <c r="F15" s="173">
        <v>0</v>
      </c>
      <c r="G15" s="173">
        <v>0</v>
      </c>
      <c r="H15" s="173">
        <v>0</v>
      </c>
      <c r="I15" s="173">
        <v>185000</v>
      </c>
      <c r="J15" s="174"/>
      <c r="K15" s="174"/>
      <c r="L15" s="174"/>
      <c r="M15" s="174"/>
      <c r="N15" s="174"/>
      <c r="O15" s="174">
        <v>20000</v>
      </c>
      <c r="P15" s="106"/>
      <c r="Q15" s="106"/>
      <c r="R15" s="106"/>
      <c r="S15" s="106"/>
      <c r="T15" s="106"/>
      <c r="U15" s="174">
        <v>0</v>
      </c>
      <c r="V15" s="174">
        <v>104150</v>
      </c>
      <c r="W15" s="174">
        <v>104150</v>
      </c>
      <c r="X15" s="174">
        <v>104150</v>
      </c>
      <c r="Y15" s="174">
        <v>104150</v>
      </c>
      <c r="Z15" s="174">
        <v>104150</v>
      </c>
      <c r="AA15" s="39">
        <v>1.6068999999999998</v>
      </c>
      <c r="AB15" s="174">
        <v>34104</v>
      </c>
    </row>
    <row r="16" spans="1:29" s="168" customFormat="1" ht="34.5" hidden="1" customHeight="1" outlineLevel="1">
      <c r="A16" s="324" t="s">
        <v>368</v>
      </c>
      <c r="B16" s="324" t="s">
        <v>284</v>
      </c>
      <c r="C16" s="173">
        <v>137500</v>
      </c>
      <c r="D16" s="173">
        <v>100500</v>
      </c>
      <c r="E16" s="173">
        <v>0</v>
      </c>
      <c r="F16" s="173">
        <v>0</v>
      </c>
      <c r="G16" s="173">
        <v>0</v>
      </c>
      <c r="H16" s="173">
        <v>0</v>
      </c>
      <c r="I16" s="174">
        <v>238000</v>
      </c>
      <c r="J16" s="174"/>
      <c r="K16" s="174"/>
      <c r="L16" s="174"/>
      <c r="M16" s="174"/>
      <c r="N16" s="174"/>
      <c r="O16" s="174">
        <v>10000</v>
      </c>
      <c r="P16" s="106"/>
      <c r="Q16" s="106"/>
      <c r="R16" s="106"/>
      <c r="S16" s="106"/>
      <c r="T16" s="106"/>
      <c r="U16" s="174">
        <v>-6053.333333333333</v>
      </c>
      <c r="V16" s="174">
        <v>121622.66666666666</v>
      </c>
      <c r="W16" s="174">
        <v>178295</v>
      </c>
      <c r="X16" s="174">
        <v>178295</v>
      </c>
      <c r="Y16" s="174">
        <v>178295</v>
      </c>
      <c r="Z16" s="174">
        <v>178295</v>
      </c>
      <c r="AA16" s="39">
        <v>2.9905999999999997</v>
      </c>
      <c r="AB16" s="174">
        <v>-36928</v>
      </c>
      <c r="AC16" s="479"/>
    </row>
    <row r="17" spans="1:29" s="168" customFormat="1" ht="34.5" hidden="1" customHeight="1" outlineLevel="1">
      <c r="A17" s="324" t="s">
        <v>369</v>
      </c>
      <c r="B17" s="324" t="s">
        <v>294</v>
      </c>
      <c r="C17" s="173"/>
      <c r="D17" s="173"/>
      <c r="E17" s="173"/>
      <c r="F17" s="173"/>
      <c r="G17" s="173"/>
      <c r="H17" s="173"/>
      <c r="I17" s="174"/>
      <c r="J17" s="174"/>
      <c r="K17" s="174"/>
      <c r="L17" s="174"/>
      <c r="M17" s="174"/>
      <c r="N17" s="174"/>
      <c r="O17" s="174"/>
      <c r="P17" s="106"/>
      <c r="Q17" s="106"/>
      <c r="R17" s="106"/>
      <c r="S17" s="106"/>
      <c r="T17" s="106"/>
      <c r="U17" s="174">
        <v>19337</v>
      </c>
      <c r="V17" s="174">
        <v>58007</v>
      </c>
      <c r="W17" s="174">
        <v>58007</v>
      </c>
      <c r="X17" s="174">
        <v>58007</v>
      </c>
      <c r="Y17" s="174">
        <v>58007</v>
      </c>
      <c r="Z17" s="174">
        <v>58007</v>
      </c>
      <c r="AA17" s="39">
        <v>1.0871999999999999</v>
      </c>
      <c r="AB17" s="174">
        <v>237.38</v>
      </c>
    </row>
    <row r="18" spans="1:29" s="414" customFormat="1" ht="34.5" hidden="1" customHeight="1" outlineLevel="1">
      <c r="A18" s="324" t="s">
        <v>371</v>
      </c>
      <c r="B18" s="591" t="s">
        <v>270</v>
      </c>
      <c r="C18" s="173"/>
      <c r="D18" s="173">
        <v>270500</v>
      </c>
      <c r="E18" s="173">
        <v>32500</v>
      </c>
      <c r="F18" s="173"/>
      <c r="G18" s="173"/>
      <c r="H18" s="173"/>
      <c r="I18" s="174">
        <v>303000</v>
      </c>
      <c r="J18" s="174"/>
      <c r="K18" s="174"/>
      <c r="L18" s="174"/>
      <c r="M18" s="174"/>
      <c r="N18" s="174"/>
      <c r="O18" s="174">
        <v>71000</v>
      </c>
      <c r="P18" s="106"/>
      <c r="Q18" s="106"/>
      <c r="R18" s="106"/>
      <c r="S18" s="106"/>
      <c r="T18" s="106"/>
      <c r="U18" s="174">
        <v>0</v>
      </c>
      <c r="V18" s="174">
        <v>108824.00000000001</v>
      </c>
      <c r="W18" s="174">
        <v>347486</v>
      </c>
      <c r="X18" s="174">
        <v>389530</v>
      </c>
      <c r="Y18" s="174">
        <v>389530</v>
      </c>
      <c r="Z18" s="174">
        <v>389530</v>
      </c>
      <c r="AA18" s="39">
        <v>7.1930000000000005</v>
      </c>
      <c r="AB18" s="174">
        <v>34554</v>
      </c>
    </row>
    <row r="19" spans="1:29" s="414" customFormat="1" ht="34.5" hidden="1" customHeight="1" outlineLevel="1">
      <c r="A19" s="324" t="s">
        <v>372</v>
      </c>
      <c r="B19" s="591" t="s">
        <v>270</v>
      </c>
      <c r="C19" s="173"/>
      <c r="D19" s="173">
        <v>707500</v>
      </c>
      <c r="E19" s="173">
        <v>95000</v>
      </c>
      <c r="F19" s="173"/>
      <c r="G19" s="173"/>
      <c r="H19" s="173"/>
      <c r="I19" s="174">
        <v>802500</v>
      </c>
      <c r="J19" s="174"/>
      <c r="K19" s="174"/>
      <c r="L19" s="174"/>
      <c r="M19" s="174"/>
      <c r="N19" s="174"/>
      <c r="O19" s="174">
        <v>156000</v>
      </c>
      <c r="P19" s="106"/>
      <c r="Q19" s="106"/>
      <c r="R19" s="106"/>
      <c r="S19" s="106"/>
      <c r="T19" s="106"/>
      <c r="U19" s="174">
        <v>0</v>
      </c>
      <c r="V19" s="174">
        <v>286194.00000000012</v>
      </c>
      <c r="W19" s="174">
        <v>884218</v>
      </c>
      <c r="X19" s="174">
        <v>935494</v>
      </c>
      <c r="Y19" s="174">
        <v>935494</v>
      </c>
      <c r="Z19" s="174">
        <v>935494</v>
      </c>
      <c r="AA19" s="39">
        <v>18.0213</v>
      </c>
      <c r="AB19" s="174">
        <v>-113287</v>
      </c>
    </row>
    <row r="20" spans="1:29" s="414" customFormat="1" ht="34.5" hidden="1" customHeight="1" outlineLevel="1">
      <c r="A20" s="324" t="s">
        <v>373</v>
      </c>
      <c r="B20" s="591" t="s">
        <v>272</v>
      </c>
      <c r="C20" s="173"/>
      <c r="D20" s="173"/>
      <c r="E20" s="173"/>
      <c r="F20" s="173"/>
      <c r="G20" s="173"/>
      <c r="H20" s="173"/>
      <c r="I20" s="174"/>
      <c r="J20" s="174"/>
      <c r="K20" s="174"/>
      <c r="L20" s="174"/>
      <c r="M20" s="174"/>
      <c r="N20" s="174"/>
      <c r="O20" s="174"/>
      <c r="P20" s="106"/>
      <c r="Q20" s="106"/>
      <c r="R20" s="106"/>
      <c r="S20" s="106"/>
      <c r="T20" s="106"/>
      <c r="U20" s="174">
        <v>0</v>
      </c>
      <c r="V20" s="174">
        <v>90631.333333333328</v>
      </c>
      <c r="W20" s="174">
        <v>130614</v>
      </c>
      <c r="X20" s="174">
        <v>130614</v>
      </c>
      <c r="Y20" s="174">
        <v>130614</v>
      </c>
      <c r="Z20" s="174">
        <v>130614</v>
      </c>
      <c r="AA20" s="39">
        <v>2.3548</v>
      </c>
      <c r="AB20" s="174">
        <v>14242.800000000001</v>
      </c>
    </row>
    <row r="21" spans="1:29" s="210" customFormat="1" ht="17.100000000000001" hidden="1" customHeight="1" outlineLevel="1">
      <c r="A21" s="162" t="s">
        <v>6</v>
      </c>
      <c r="B21" s="162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3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</row>
    <row r="22" spans="1:29" s="168" customFormat="1" ht="34.5" hidden="1" customHeight="1" outlineLevel="1">
      <c r="A22" s="206" t="s">
        <v>218</v>
      </c>
      <c r="B22" s="206" t="s">
        <v>212</v>
      </c>
      <c r="C22" s="165">
        <v>7536150</v>
      </c>
      <c r="D22" s="165">
        <v>11933690</v>
      </c>
      <c r="E22" s="165">
        <v>6604580</v>
      </c>
      <c r="F22" s="165">
        <v>0</v>
      </c>
      <c r="G22" s="165">
        <v>0</v>
      </c>
      <c r="H22" s="165">
        <v>0</v>
      </c>
      <c r="I22" s="166">
        <v>26074420</v>
      </c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6">
        <v>291800</v>
      </c>
      <c r="V22" s="166">
        <v>2332000</v>
      </c>
      <c r="W22" s="166">
        <v>6485900</v>
      </c>
      <c r="X22" s="166">
        <v>7674900</v>
      </c>
      <c r="Y22" s="166">
        <v>7674900</v>
      </c>
      <c r="Z22" s="166">
        <v>7674900</v>
      </c>
      <c r="AA22" s="167"/>
      <c r="AB22" s="166"/>
      <c r="AC22" s="499" t="s">
        <v>377</v>
      </c>
    </row>
    <row r="23" spans="1:29" s="177" customFormat="1" ht="45" hidden="1" customHeight="1" outlineLevel="1">
      <c r="A23" s="324" t="s">
        <v>69</v>
      </c>
      <c r="B23" s="324" t="s">
        <v>183</v>
      </c>
      <c r="C23" s="173">
        <v>1796258.92</v>
      </c>
      <c r="D23" s="173">
        <v>3209384.61</v>
      </c>
      <c r="E23" s="173">
        <v>9619345.9299999997</v>
      </c>
      <c r="F23" s="173">
        <v>15151500</v>
      </c>
      <c r="G23" s="173">
        <v>5004105.2000000011</v>
      </c>
      <c r="H23" s="173">
        <v>397972.58000000007</v>
      </c>
      <c r="I23" s="174">
        <v>35178567.240000002</v>
      </c>
      <c r="J23" s="178"/>
      <c r="K23" s="178"/>
      <c r="L23" s="178"/>
      <c r="M23" s="178"/>
      <c r="N23" s="178"/>
      <c r="O23" s="174">
        <v>1883000</v>
      </c>
      <c r="P23" s="402"/>
      <c r="Q23" s="402"/>
      <c r="R23" s="402"/>
      <c r="S23" s="402"/>
      <c r="T23" s="402"/>
      <c r="U23" s="174">
        <v>0</v>
      </c>
      <c r="V23" s="174">
        <v>84984.123333333337</v>
      </c>
      <c r="W23" s="174">
        <v>966245.8672000001</v>
      </c>
      <c r="X23" s="174">
        <v>2257030.3302666666</v>
      </c>
      <c r="Y23" s="174">
        <v>6082004.4189333338</v>
      </c>
      <c r="Z23" s="174">
        <v>7249857.3716000002</v>
      </c>
      <c r="AA23" s="39">
        <v>97.566499999999991</v>
      </c>
      <c r="AB23" s="174">
        <v>541125</v>
      </c>
    </row>
    <row r="24" spans="1:29" s="168" customFormat="1" ht="29.25" hidden="1" customHeight="1" outlineLevel="1">
      <c r="A24" s="324" t="s">
        <v>70</v>
      </c>
      <c r="B24" s="324" t="s">
        <v>183</v>
      </c>
      <c r="C24" s="179"/>
      <c r="D24" s="179"/>
      <c r="E24" s="179"/>
      <c r="F24" s="179"/>
      <c r="G24" s="179"/>
      <c r="H24" s="179"/>
      <c r="I24" s="167"/>
      <c r="J24" s="167"/>
      <c r="K24" s="167"/>
      <c r="L24" s="167"/>
      <c r="M24" s="167"/>
      <c r="N24" s="167"/>
      <c r="O24" s="174"/>
      <c r="P24" s="107">
        <v>5000</v>
      </c>
      <c r="Q24" s="107">
        <v>1066000</v>
      </c>
      <c r="R24" s="107">
        <v>1766125</v>
      </c>
      <c r="S24" s="107">
        <v>1383125</v>
      </c>
      <c r="T24" s="107">
        <v>4220250</v>
      </c>
      <c r="U24" s="167"/>
      <c r="V24" s="167"/>
      <c r="W24" s="167"/>
      <c r="X24" s="167"/>
      <c r="Y24" s="167"/>
      <c r="Z24" s="167"/>
      <c r="AA24" s="108"/>
      <c r="AB24" s="167"/>
    </row>
    <row r="25" spans="1:29" s="168" customFormat="1" ht="33.75" hidden="1" customHeight="1" outlineLevel="1">
      <c r="A25" s="311" t="s">
        <v>370</v>
      </c>
      <c r="B25" s="591" t="s">
        <v>273</v>
      </c>
      <c r="C25" s="173">
        <v>0</v>
      </c>
      <c r="D25" s="173">
        <v>454568.78</v>
      </c>
      <c r="E25" s="173">
        <v>1558000</v>
      </c>
      <c r="F25" s="173">
        <v>2397431.2199999997</v>
      </c>
      <c r="G25" s="173">
        <v>0</v>
      </c>
      <c r="H25" s="173">
        <v>0</v>
      </c>
      <c r="I25" s="174">
        <v>4410000</v>
      </c>
      <c r="J25" s="167"/>
      <c r="K25" s="167"/>
      <c r="L25" s="167"/>
      <c r="M25" s="167"/>
      <c r="N25" s="167"/>
      <c r="O25" s="174">
        <v>0</v>
      </c>
      <c r="P25" s="107"/>
      <c r="Q25" s="107"/>
      <c r="R25" s="107"/>
      <c r="S25" s="107"/>
      <c r="T25" s="107"/>
      <c r="U25" s="174">
        <v>0</v>
      </c>
      <c r="V25" s="174">
        <v>253078.34666666665</v>
      </c>
      <c r="W25" s="174">
        <v>379617.51999999996</v>
      </c>
      <c r="X25" s="174">
        <v>388196.72</v>
      </c>
      <c r="Y25" s="174">
        <v>400207.6</v>
      </c>
      <c r="Z25" s="174">
        <v>400207.6</v>
      </c>
      <c r="AA25" s="39">
        <v>0</v>
      </c>
      <c r="AB25" s="174">
        <v>0</v>
      </c>
    </row>
    <row r="26" spans="1:29" s="168" customFormat="1" ht="29.25" hidden="1" customHeight="1" outlineLevel="1">
      <c r="A26" s="311" t="s">
        <v>70</v>
      </c>
      <c r="B26" s="591" t="s">
        <v>273</v>
      </c>
      <c r="C26" s="179"/>
      <c r="D26" s="179"/>
      <c r="E26" s="179"/>
      <c r="F26" s="179"/>
      <c r="G26" s="179"/>
      <c r="H26" s="179"/>
      <c r="I26" s="167"/>
      <c r="J26" s="167"/>
      <c r="K26" s="167"/>
      <c r="L26" s="167"/>
      <c r="M26" s="167"/>
      <c r="N26" s="167"/>
      <c r="O26" s="174"/>
      <c r="P26" s="107">
        <v>0</v>
      </c>
      <c r="Q26" s="107">
        <v>0</v>
      </c>
      <c r="R26" s="107">
        <v>0</v>
      </c>
      <c r="S26" s="107">
        <v>30000</v>
      </c>
      <c r="T26" s="107">
        <v>30000</v>
      </c>
      <c r="U26" s="167"/>
      <c r="V26" s="167"/>
      <c r="W26" s="167"/>
      <c r="X26" s="167"/>
      <c r="Y26" s="167"/>
      <c r="Z26" s="167"/>
      <c r="AA26" s="108"/>
      <c r="AB26" s="167"/>
    </row>
    <row r="27" spans="1:29" s="156" customFormat="1" ht="19.5" hidden="1" customHeight="1" outlineLevel="1">
      <c r="A27" s="162" t="s">
        <v>78</v>
      </c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2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</row>
    <row r="28" spans="1:29" s="168" customFormat="1" ht="35.25" hidden="1" customHeight="1" outlineLevel="1">
      <c r="A28" s="206" t="s">
        <v>216</v>
      </c>
      <c r="B28" s="206" t="s">
        <v>213</v>
      </c>
      <c r="C28" s="165">
        <v>2894080</v>
      </c>
      <c r="D28" s="165">
        <v>965250</v>
      </c>
      <c r="E28" s="165">
        <v>0</v>
      </c>
      <c r="F28" s="165">
        <v>0</v>
      </c>
      <c r="G28" s="165">
        <v>0</v>
      </c>
      <c r="H28" s="165">
        <v>0</v>
      </c>
      <c r="I28" s="166">
        <v>3859330</v>
      </c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</row>
    <row r="29" spans="1:29" s="156" customFormat="1" ht="22.5" hidden="1" customHeight="1" outlineLevel="1">
      <c r="A29" s="162" t="s">
        <v>214</v>
      </c>
      <c r="B29" s="162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2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</row>
    <row r="30" spans="1:29" s="168" customFormat="1" ht="26.25" hidden="1" customHeight="1" outlineLevel="1">
      <c r="A30" s="592" t="s">
        <v>215</v>
      </c>
      <c r="B30" s="206" t="s">
        <v>219</v>
      </c>
      <c r="C30" s="165">
        <v>1000000</v>
      </c>
      <c r="D30" s="165">
        <v>1860100</v>
      </c>
      <c r="E30" s="165">
        <v>1000000</v>
      </c>
      <c r="F30" s="165"/>
      <c r="G30" s="165">
        <v>0</v>
      </c>
      <c r="H30" s="165">
        <v>0</v>
      </c>
      <c r="I30" s="166">
        <v>3860100</v>
      </c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6">
        <v>0</v>
      </c>
      <c r="V30" s="166">
        <v>0</v>
      </c>
      <c r="W30" s="166">
        <v>274200</v>
      </c>
      <c r="X30" s="166">
        <v>1468500</v>
      </c>
      <c r="Y30" s="166">
        <v>1468500</v>
      </c>
      <c r="Z30" s="166">
        <v>1468500</v>
      </c>
      <c r="AA30" s="167"/>
      <c r="AB30" s="166"/>
    </row>
    <row r="31" spans="1:29" s="156" customFormat="1" ht="23.25" hidden="1" customHeight="1" outlineLevel="1">
      <c r="A31" s="162" t="s">
        <v>220</v>
      </c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2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</row>
    <row r="32" spans="1:29" s="168" customFormat="1" ht="24" hidden="1" customHeight="1" outlineLevel="1">
      <c r="A32" s="169" t="s">
        <v>221</v>
      </c>
      <c r="B32" s="164" t="s">
        <v>222</v>
      </c>
      <c r="C32" s="165">
        <v>0</v>
      </c>
      <c r="D32" s="165">
        <v>0</v>
      </c>
      <c r="E32" s="165">
        <v>0</v>
      </c>
      <c r="F32" s="165">
        <v>0</v>
      </c>
      <c r="G32" s="165">
        <v>0</v>
      </c>
      <c r="H32" s="165">
        <v>0</v>
      </c>
      <c r="I32" s="166">
        <v>0</v>
      </c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6">
        <v>204800</v>
      </c>
      <c r="V32" s="166">
        <v>614100</v>
      </c>
      <c r="W32" s="166">
        <v>614100</v>
      </c>
      <c r="X32" s="166">
        <v>614100</v>
      </c>
      <c r="Y32" s="166">
        <v>614100</v>
      </c>
      <c r="Z32" s="166">
        <v>614100</v>
      </c>
      <c r="AA32" s="167"/>
      <c r="AB32" s="166"/>
    </row>
    <row r="33" spans="1:29" s="156" customFormat="1" ht="22.5" hidden="1" customHeight="1" outlineLevel="1">
      <c r="A33" s="162" t="s">
        <v>223</v>
      </c>
      <c r="B33" s="162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2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</row>
    <row r="34" spans="1:29" s="156" customFormat="1" ht="23.25" hidden="1" customHeight="1" outlineLevel="1">
      <c r="A34" s="592" t="s">
        <v>224</v>
      </c>
      <c r="B34" s="206" t="s">
        <v>225</v>
      </c>
      <c r="C34" s="165">
        <v>2144900</v>
      </c>
      <c r="D34" s="165">
        <v>2179250</v>
      </c>
      <c r="E34" s="165">
        <v>0</v>
      </c>
      <c r="F34" s="165">
        <v>0</v>
      </c>
      <c r="G34" s="165">
        <v>0</v>
      </c>
      <c r="H34" s="165">
        <v>0</v>
      </c>
      <c r="I34" s="166">
        <v>4324150</v>
      </c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</row>
    <row r="35" spans="1:29" s="156" customFormat="1" ht="27" hidden="1" customHeight="1" outlineLevel="1">
      <c r="A35" s="592" t="s">
        <v>288</v>
      </c>
      <c r="B35" s="206" t="s">
        <v>309</v>
      </c>
      <c r="C35" s="165">
        <v>249400</v>
      </c>
      <c r="D35" s="165">
        <v>344700</v>
      </c>
      <c r="E35" s="165">
        <v>0</v>
      </c>
      <c r="F35" s="165">
        <v>0</v>
      </c>
      <c r="G35" s="165">
        <v>0</v>
      </c>
      <c r="H35" s="165">
        <v>0</v>
      </c>
      <c r="I35" s="166">
        <v>594100</v>
      </c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</row>
    <row r="36" spans="1:29" s="156" customFormat="1" ht="30" hidden="1" customHeight="1" outlineLevel="1">
      <c r="A36" s="592" t="s">
        <v>275</v>
      </c>
      <c r="B36" s="206" t="s">
        <v>276</v>
      </c>
      <c r="C36" s="165"/>
      <c r="D36" s="165">
        <v>75000</v>
      </c>
      <c r="E36" s="165">
        <v>376400</v>
      </c>
      <c r="F36" s="165"/>
      <c r="G36" s="165"/>
      <c r="H36" s="165"/>
      <c r="I36" s="166">
        <v>451400</v>
      </c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</row>
    <row r="37" spans="1:29" s="156" customFormat="1" ht="24" hidden="1" customHeight="1" outlineLevel="1">
      <c r="A37" s="162" t="s">
        <v>226</v>
      </c>
      <c r="B37" s="162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2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</row>
    <row r="38" spans="1:29" s="168" customFormat="1" ht="24.75" hidden="1" customHeight="1" outlineLevel="1">
      <c r="A38" s="592" t="s">
        <v>227</v>
      </c>
      <c r="B38" s="206" t="s">
        <v>228</v>
      </c>
      <c r="C38" s="165">
        <v>0</v>
      </c>
      <c r="D38" s="165">
        <v>0</v>
      </c>
      <c r="E38" s="165">
        <v>0</v>
      </c>
      <c r="F38" s="165">
        <v>0</v>
      </c>
      <c r="G38" s="165">
        <v>0</v>
      </c>
      <c r="H38" s="165">
        <v>0</v>
      </c>
      <c r="I38" s="166">
        <v>0</v>
      </c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6">
        <v>144700</v>
      </c>
      <c r="V38" s="166">
        <v>144700</v>
      </c>
      <c r="W38" s="166">
        <v>632900</v>
      </c>
      <c r="X38" s="166">
        <v>632900</v>
      </c>
      <c r="Y38" s="166">
        <v>632900</v>
      </c>
      <c r="Z38" s="166">
        <v>632900</v>
      </c>
      <c r="AA38" s="167"/>
      <c r="AB38" s="166"/>
    </row>
    <row r="39" spans="1:29" s="168" customFormat="1" ht="30.75" hidden="1" customHeight="1" outlineLevel="1">
      <c r="A39" s="206" t="s">
        <v>305</v>
      </c>
      <c r="B39" s="206" t="s">
        <v>356</v>
      </c>
      <c r="C39" s="165"/>
      <c r="D39" s="165"/>
      <c r="E39" s="165"/>
      <c r="F39" s="165"/>
      <c r="G39" s="165"/>
      <c r="H39" s="165"/>
      <c r="I39" s="166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6">
        <v>18800</v>
      </c>
      <c r="V39" s="166">
        <v>-111700</v>
      </c>
      <c r="W39" s="166">
        <v>-111700</v>
      </c>
      <c r="X39" s="166">
        <v>-111700</v>
      </c>
      <c r="Y39" s="166">
        <v>-111700</v>
      </c>
      <c r="Z39" s="166">
        <v>-111700</v>
      </c>
      <c r="AA39" s="167"/>
      <c r="AB39" s="166"/>
    </row>
    <row r="40" spans="1:29" s="168" customFormat="1" ht="27.75" hidden="1" customHeight="1" outlineLevel="1">
      <c r="A40" s="592" t="s">
        <v>306</v>
      </c>
      <c r="B40" s="206" t="s">
        <v>357</v>
      </c>
      <c r="C40" s="165"/>
      <c r="D40" s="165"/>
      <c r="E40" s="165"/>
      <c r="F40" s="165"/>
      <c r="G40" s="165"/>
      <c r="H40" s="165"/>
      <c r="I40" s="166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6"/>
      <c r="V40" s="166">
        <v>249900</v>
      </c>
      <c r="W40" s="166">
        <v>1161500</v>
      </c>
      <c r="X40" s="166">
        <v>1161500</v>
      </c>
      <c r="Y40" s="166">
        <v>1161500</v>
      </c>
      <c r="Z40" s="166">
        <v>1161500</v>
      </c>
      <c r="AA40" s="167"/>
      <c r="AB40" s="166"/>
    </row>
    <row r="41" spans="1:29" s="168" customFormat="1" ht="27.75" hidden="1" customHeight="1" outlineLevel="1">
      <c r="A41" s="206" t="s">
        <v>351</v>
      </c>
      <c r="B41" s="206" t="s">
        <v>274</v>
      </c>
      <c r="C41" s="165"/>
      <c r="D41" s="165"/>
      <c r="E41" s="165"/>
      <c r="F41" s="165"/>
      <c r="G41" s="165"/>
      <c r="H41" s="165"/>
      <c r="I41" s="166"/>
      <c r="J41" s="167"/>
      <c r="K41" s="167"/>
      <c r="L41" s="167"/>
      <c r="M41" s="167"/>
      <c r="N41" s="167"/>
      <c r="O41" s="167"/>
      <c r="P41" s="166"/>
      <c r="Q41" s="166"/>
      <c r="R41" s="166"/>
      <c r="S41" s="167"/>
      <c r="T41" s="167"/>
      <c r="U41" s="166">
        <v>0</v>
      </c>
      <c r="V41" s="166">
        <v>2100</v>
      </c>
      <c r="W41" s="166">
        <v>6200</v>
      </c>
      <c r="X41" s="166">
        <v>6200</v>
      </c>
      <c r="Y41" s="166">
        <v>6200</v>
      </c>
      <c r="Z41" s="166">
        <v>6200</v>
      </c>
      <c r="AA41" s="167"/>
      <c r="AB41" s="166"/>
    </row>
    <row r="42" spans="1:29" s="156" customFormat="1" ht="24" hidden="1" customHeight="1" outlineLevel="1">
      <c r="A42" s="162" t="s">
        <v>290</v>
      </c>
      <c r="B42" s="162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2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</row>
    <row r="43" spans="1:29" s="168" customFormat="1" ht="33.75" hidden="1" customHeight="1" outlineLevel="1">
      <c r="A43" s="164" t="s">
        <v>307</v>
      </c>
      <c r="B43" s="164" t="s">
        <v>358</v>
      </c>
      <c r="C43" s="182">
        <v>5000</v>
      </c>
      <c r="D43" s="182">
        <v>0</v>
      </c>
      <c r="E43" s="182">
        <v>0</v>
      </c>
      <c r="F43" s="182">
        <v>0</v>
      </c>
      <c r="G43" s="182">
        <v>0</v>
      </c>
      <c r="H43" s="182">
        <v>0</v>
      </c>
      <c r="I43" s="183">
        <v>5000</v>
      </c>
      <c r="J43" s="184"/>
      <c r="K43" s="184"/>
      <c r="L43" s="184"/>
      <c r="M43" s="184"/>
      <c r="N43" s="184"/>
      <c r="O43" s="167"/>
      <c r="P43" s="184"/>
      <c r="Q43" s="184"/>
      <c r="R43" s="184"/>
      <c r="S43" s="184"/>
      <c r="T43" s="184"/>
      <c r="U43" s="166">
        <v>99000</v>
      </c>
      <c r="V43" s="166">
        <v>296900</v>
      </c>
      <c r="W43" s="166">
        <v>296900</v>
      </c>
      <c r="X43" s="166">
        <v>296900</v>
      </c>
      <c r="Y43" s="166">
        <v>296900</v>
      </c>
      <c r="Z43" s="166">
        <v>296900</v>
      </c>
      <c r="AA43" s="167"/>
      <c r="AB43" s="166"/>
    </row>
    <row r="44" spans="1:29" s="168" customFormat="1" ht="30.75" hidden="1" customHeight="1" outlineLevel="1">
      <c r="A44" s="169" t="s">
        <v>308</v>
      </c>
      <c r="B44" s="164" t="s">
        <v>359</v>
      </c>
      <c r="C44" s="182">
        <v>0</v>
      </c>
      <c r="D44" s="182">
        <v>18750</v>
      </c>
      <c r="E44" s="182">
        <v>0</v>
      </c>
      <c r="F44" s="182">
        <v>0</v>
      </c>
      <c r="G44" s="182">
        <v>0</v>
      </c>
      <c r="H44" s="182">
        <v>0</v>
      </c>
      <c r="I44" s="183">
        <v>18750</v>
      </c>
      <c r="J44" s="184"/>
      <c r="K44" s="184"/>
      <c r="L44" s="184"/>
      <c r="M44" s="184"/>
      <c r="N44" s="184"/>
      <c r="O44" s="167"/>
      <c r="P44" s="184"/>
      <c r="Q44" s="184"/>
      <c r="R44" s="184"/>
      <c r="S44" s="184"/>
      <c r="T44" s="184"/>
      <c r="U44" s="166">
        <v>0</v>
      </c>
      <c r="V44" s="166">
        <v>88433.333333333328</v>
      </c>
      <c r="W44" s="166">
        <v>264900</v>
      </c>
      <c r="X44" s="166">
        <v>264900</v>
      </c>
      <c r="Y44" s="166">
        <v>264900</v>
      </c>
      <c r="Z44" s="166">
        <v>264900</v>
      </c>
      <c r="AA44" s="167"/>
      <c r="AB44" s="166"/>
    </row>
    <row r="45" spans="1:29" s="156" customFormat="1" ht="26.25" hidden="1" customHeight="1" outlineLevel="1">
      <c r="A45" s="162" t="s">
        <v>291</v>
      </c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2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</row>
    <row r="46" spans="1:29" s="168" customFormat="1" ht="25.5" hidden="1" customHeight="1" outlineLevel="1">
      <c r="A46" s="169" t="s">
        <v>230</v>
      </c>
      <c r="B46" s="164" t="s">
        <v>232</v>
      </c>
      <c r="C46" s="182">
        <v>0</v>
      </c>
      <c r="D46" s="182">
        <v>0</v>
      </c>
      <c r="E46" s="182">
        <v>0</v>
      </c>
      <c r="F46" s="182">
        <v>0</v>
      </c>
      <c r="G46" s="182">
        <v>0</v>
      </c>
      <c r="H46" s="182">
        <v>0</v>
      </c>
      <c r="I46" s="183">
        <v>0</v>
      </c>
      <c r="J46" s="184"/>
      <c r="K46" s="184"/>
      <c r="L46" s="184"/>
      <c r="M46" s="184"/>
      <c r="N46" s="184"/>
      <c r="O46" s="167"/>
      <c r="P46" s="184"/>
      <c r="Q46" s="184"/>
      <c r="R46" s="184"/>
      <c r="S46" s="184"/>
      <c r="T46" s="184"/>
      <c r="U46" s="166">
        <v>250000</v>
      </c>
      <c r="V46" s="166">
        <v>250000</v>
      </c>
      <c r="W46" s="166">
        <v>250000</v>
      </c>
      <c r="X46" s="166">
        <v>250000</v>
      </c>
      <c r="Y46" s="166">
        <v>250000</v>
      </c>
      <c r="Z46" s="166">
        <v>250000</v>
      </c>
      <c r="AA46" s="167"/>
      <c r="AB46" s="166"/>
      <c r="AC46" s="248" t="s">
        <v>231</v>
      </c>
    </row>
    <row r="47" spans="1:29" s="156" customFormat="1" ht="26.25" hidden="1" customHeight="1" outlineLevel="1">
      <c r="A47" s="162" t="s">
        <v>292</v>
      </c>
      <c r="B47" s="162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2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</row>
    <row r="48" spans="1:29" s="168" customFormat="1" ht="28.5" hidden="1" customHeight="1" outlineLevel="1">
      <c r="A48" s="206" t="s">
        <v>267</v>
      </c>
      <c r="B48" s="206" t="s">
        <v>289</v>
      </c>
      <c r="C48" s="165">
        <v>1000000</v>
      </c>
      <c r="D48" s="165">
        <v>1000000</v>
      </c>
      <c r="E48" s="165">
        <v>0</v>
      </c>
      <c r="F48" s="165">
        <v>0</v>
      </c>
      <c r="G48" s="165">
        <v>0</v>
      </c>
      <c r="H48" s="165">
        <v>0</v>
      </c>
      <c r="I48" s="166">
        <v>2000000</v>
      </c>
      <c r="J48" s="184"/>
      <c r="K48" s="184"/>
      <c r="L48" s="184"/>
      <c r="M48" s="184"/>
      <c r="N48" s="184"/>
      <c r="O48" s="167"/>
      <c r="P48" s="184"/>
      <c r="Q48" s="184"/>
      <c r="R48" s="184"/>
      <c r="S48" s="184"/>
      <c r="T48" s="184"/>
      <c r="U48" s="166"/>
      <c r="V48" s="166"/>
      <c r="W48" s="166"/>
      <c r="X48" s="166"/>
      <c r="Y48" s="166"/>
      <c r="Z48" s="166"/>
      <c r="AA48" s="167"/>
      <c r="AB48" s="166"/>
      <c r="AC48" s="248" t="s">
        <v>231</v>
      </c>
    </row>
    <row r="49" spans="1:29" s="168" customFormat="1" ht="30.75" hidden="1" customHeight="1" outlineLevel="1">
      <c r="A49" s="206" t="s">
        <v>267</v>
      </c>
      <c r="B49" s="206" t="s">
        <v>310</v>
      </c>
      <c r="C49" s="165">
        <v>500000</v>
      </c>
      <c r="D49" s="165">
        <v>0</v>
      </c>
      <c r="E49" s="165">
        <v>0</v>
      </c>
      <c r="F49" s="165">
        <v>0</v>
      </c>
      <c r="G49" s="165">
        <v>0</v>
      </c>
      <c r="H49" s="165">
        <v>0</v>
      </c>
      <c r="I49" s="166">
        <v>500000</v>
      </c>
      <c r="J49" s="184"/>
      <c r="K49" s="184"/>
      <c r="L49" s="184"/>
      <c r="M49" s="184"/>
      <c r="N49" s="184"/>
      <c r="O49" s="167"/>
      <c r="P49" s="184"/>
      <c r="Q49" s="184"/>
      <c r="R49" s="184"/>
      <c r="S49" s="184"/>
      <c r="T49" s="184"/>
      <c r="U49" s="166"/>
      <c r="V49" s="166"/>
      <c r="W49" s="166"/>
      <c r="X49" s="166"/>
      <c r="Y49" s="166"/>
      <c r="Z49" s="166"/>
      <c r="AA49" s="167"/>
      <c r="AB49" s="166"/>
      <c r="AC49" s="249"/>
    </row>
    <row r="50" spans="1:29" s="156" customFormat="1" ht="26.25" hidden="1" customHeight="1" outlineLevel="1">
      <c r="A50" s="162" t="s">
        <v>353</v>
      </c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2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</row>
    <row r="51" spans="1:29" s="168" customFormat="1" ht="30.75" hidden="1" customHeight="1" outlineLevel="1">
      <c r="A51" s="592" t="s">
        <v>354</v>
      </c>
      <c r="B51" s="206" t="s">
        <v>312</v>
      </c>
      <c r="C51" s="165"/>
      <c r="D51" s="165"/>
      <c r="E51" s="165"/>
      <c r="F51" s="165"/>
      <c r="G51" s="165"/>
      <c r="H51" s="165"/>
      <c r="I51" s="166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6"/>
      <c r="V51" s="166">
        <v>-112000</v>
      </c>
      <c r="W51" s="166">
        <v>-287400</v>
      </c>
      <c r="X51" s="166">
        <v>-287400</v>
      </c>
      <c r="Y51" s="166">
        <v>-287400</v>
      </c>
      <c r="Z51" s="166">
        <v>-287400</v>
      </c>
      <c r="AA51" s="167"/>
      <c r="AB51" s="166"/>
      <c r="AC51" s="249"/>
    </row>
    <row r="52" spans="1:29" s="156" customFormat="1" ht="26.25" hidden="1" customHeight="1" outlineLevel="1">
      <c r="A52" s="162" t="s">
        <v>352</v>
      </c>
      <c r="B52" s="162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2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</row>
    <row r="53" spans="1:29" s="168" customFormat="1" ht="48" hidden="1" customHeight="1" outlineLevel="1">
      <c r="A53" s="186" t="s">
        <v>376</v>
      </c>
      <c r="B53" s="206" t="s">
        <v>375</v>
      </c>
      <c r="C53" s="165">
        <v>0</v>
      </c>
      <c r="D53" s="165">
        <v>37500</v>
      </c>
      <c r="E53" s="165">
        <v>510000</v>
      </c>
      <c r="F53" s="165">
        <v>37500</v>
      </c>
      <c r="G53" s="165">
        <v>0</v>
      </c>
      <c r="H53" s="165">
        <v>0</v>
      </c>
      <c r="I53" s="166">
        <v>585000</v>
      </c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6">
        <v>0</v>
      </c>
      <c r="V53" s="166">
        <v>168000</v>
      </c>
      <c r="W53" s="166">
        <v>1173610.333333333</v>
      </c>
      <c r="X53" s="166">
        <v>2537468</v>
      </c>
      <c r="Y53" s="166">
        <v>2825800</v>
      </c>
      <c r="Z53" s="166">
        <v>2825800</v>
      </c>
      <c r="AA53" s="167"/>
      <c r="AB53" s="166"/>
      <c r="AC53" s="249"/>
    </row>
    <row r="54" spans="1:29" s="156" customFormat="1" ht="44.25" customHeight="1" collapsed="1">
      <c r="A54" s="250" t="s">
        <v>266</v>
      </c>
      <c r="B54" s="162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2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</row>
    <row r="55" spans="1:29" s="252" customFormat="1" ht="37.5" customHeight="1">
      <c r="A55" s="190" t="s">
        <v>296</v>
      </c>
      <c r="B55" s="206" t="s">
        <v>298</v>
      </c>
      <c r="C55" s="191">
        <f t="shared" ref="C55:I55" si="0">C7+C22+C28+C30+C32+C34+C38+C46+C48+C53</f>
        <v>14575130</v>
      </c>
      <c r="D55" s="191">
        <f t="shared" si="0"/>
        <v>17975790</v>
      </c>
      <c r="E55" s="191">
        <f t="shared" si="0"/>
        <v>8114580</v>
      </c>
      <c r="F55" s="191">
        <f t="shared" si="0"/>
        <v>37500</v>
      </c>
      <c r="G55" s="191">
        <f t="shared" si="0"/>
        <v>0</v>
      </c>
      <c r="H55" s="191">
        <f t="shared" si="0"/>
        <v>0</v>
      </c>
      <c r="I55" s="191">
        <f t="shared" si="0"/>
        <v>40703000</v>
      </c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>
        <f t="shared" ref="U55:Z55" si="1">U7+U22+U28+U30+U32+U34+U38+U46+U48+U53</f>
        <v>940500</v>
      </c>
      <c r="V55" s="191">
        <f t="shared" si="1"/>
        <v>3986000</v>
      </c>
      <c r="W55" s="191">
        <f t="shared" si="1"/>
        <v>10240708.333333332</v>
      </c>
      <c r="X55" s="191">
        <f t="shared" si="1"/>
        <v>13987868</v>
      </c>
      <c r="Y55" s="191">
        <f t="shared" si="1"/>
        <v>14276200</v>
      </c>
      <c r="Z55" s="191">
        <f t="shared" si="1"/>
        <v>14276200</v>
      </c>
      <c r="AA55" s="251"/>
      <c r="AB55" s="207"/>
    </row>
    <row r="56" spans="1:29" s="252" customFormat="1" ht="37.5" customHeight="1">
      <c r="A56" s="190" t="s">
        <v>297</v>
      </c>
      <c r="B56" s="206" t="s">
        <v>299</v>
      </c>
      <c r="C56" s="191">
        <f t="shared" ref="C56:I56" si="2">C8+C9+C35+C39+C40+C43+C44+C49</f>
        <v>1074700</v>
      </c>
      <c r="D56" s="191">
        <f t="shared" si="2"/>
        <v>768925</v>
      </c>
      <c r="E56" s="191">
        <f t="shared" si="2"/>
        <v>769500</v>
      </c>
      <c r="F56" s="191">
        <f t="shared" si="2"/>
        <v>0</v>
      </c>
      <c r="G56" s="191">
        <f t="shared" si="2"/>
        <v>0</v>
      </c>
      <c r="H56" s="191">
        <f t="shared" si="2"/>
        <v>0</v>
      </c>
      <c r="I56" s="191">
        <f t="shared" si="2"/>
        <v>2613125</v>
      </c>
      <c r="J56" s="191"/>
      <c r="K56" s="191"/>
      <c r="L56" s="191"/>
      <c r="M56" s="191"/>
      <c r="N56" s="191"/>
      <c r="O56" s="191">
        <f t="shared" ref="O56:Z56" si="3">O8+O9+O35+O39+O40+O43+O44+O49</f>
        <v>0</v>
      </c>
      <c r="P56" s="191">
        <f t="shared" si="3"/>
        <v>0</v>
      </c>
      <c r="Q56" s="191">
        <f t="shared" si="3"/>
        <v>0</v>
      </c>
      <c r="R56" s="191">
        <f t="shared" si="3"/>
        <v>0</v>
      </c>
      <c r="S56" s="191">
        <f t="shared" si="3"/>
        <v>0</v>
      </c>
      <c r="T56" s="191">
        <f t="shared" si="3"/>
        <v>0</v>
      </c>
      <c r="U56" s="191">
        <f t="shared" si="3"/>
        <v>462550</v>
      </c>
      <c r="V56" s="191">
        <f t="shared" si="3"/>
        <v>1749933.3333333333</v>
      </c>
      <c r="W56" s="191">
        <f t="shared" si="3"/>
        <v>3808800</v>
      </c>
      <c r="X56" s="191">
        <f t="shared" si="3"/>
        <v>3808800</v>
      </c>
      <c r="Y56" s="191">
        <f t="shared" si="3"/>
        <v>3808800</v>
      </c>
      <c r="Z56" s="191">
        <f t="shared" si="3"/>
        <v>3808800</v>
      </c>
      <c r="AA56" s="191"/>
      <c r="AB56" s="191"/>
    </row>
    <row r="57" spans="1:29" s="403" customFormat="1" ht="37.5" customHeight="1">
      <c r="A57" s="190" t="s">
        <v>360</v>
      </c>
      <c r="B57" s="206" t="s">
        <v>361</v>
      </c>
      <c r="C57" s="191">
        <f>C18+C19+C20+C25+C26</f>
        <v>0</v>
      </c>
      <c r="D57" s="191">
        <f t="shared" ref="D57:I57" si="4">D10+D36+D41+D51</f>
        <v>306000</v>
      </c>
      <c r="E57" s="191">
        <f t="shared" si="4"/>
        <v>490040</v>
      </c>
      <c r="F57" s="191">
        <f t="shared" si="4"/>
        <v>0</v>
      </c>
      <c r="G57" s="191">
        <f t="shared" si="4"/>
        <v>0</v>
      </c>
      <c r="H57" s="191">
        <f t="shared" si="4"/>
        <v>0</v>
      </c>
      <c r="I57" s="191">
        <f t="shared" si="4"/>
        <v>796040</v>
      </c>
      <c r="J57" s="191"/>
      <c r="K57" s="191"/>
      <c r="L57" s="191"/>
      <c r="M57" s="191"/>
      <c r="N57" s="191"/>
      <c r="O57" s="191">
        <f t="shared" ref="O57:Z57" si="5">O10+O36+O41+O51</f>
        <v>0</v>
      </c>
      <c r="P57" s="191">
        <f t="shared" si="5"/>
        <v>0</v>
      </c>
      <c r="Q57" s="191">
        <f t="shared" si="5"/>
        <v>0</v>
      </c>
      <c r="R57" s="191">
        <f t="shared" si="5"/>
        <v>0</v>
      </c>
      <c r="S57" s="191">
        <f t="shared" si="5"/>
        <v>0</v>
      </c>
      <c r="T57" s="191">
        <f t="shared" si="5"/>
        <v>0</v>
      </c>
      <c r="U57" s="191">
        <f t="shared" si="5"/>
        <v>0</v>
      </c>
      <c r="V57" s="191">
        <f t="shared" si="5"/>
        <v>144200</v>
      </c>
      <c r="W57" s="191">
        <f t="shared" si="5"/>
        <v>658400</v>
      </c>
      <c r="X57" s="191">
        <f t="shared" si="5"/>
        <v>688200</v>
      </c>
      <c r="Y57" s="191">
        <f t="shared" si="5"/>
        <v>688200</v>
      </c>
      <c r="Z57" s="191">
        <f t="shared" si="5"/>
        <v>688200</v>
      </c>
      <c r="AA57" s="191"/>
      <c r="AB57" s="191"/>
    </row>
    <row r="58" spans="1:29" s="287" customFormat="1" ht="42.75" customHeight="1">
      <c r="A58" s="193" t="s">
        <v>148</v>
      </c>
      <c r="B58" s="194"/>
      <c r="C58" s="195">
        <f>SUM(C55:C57)</f>
        <v>15649830</v>
      </c>
      <c r="D58" s="195">
        <f t="shared" ref="D58:Z58" si="6">SUM(D55:D57)</f>
        <v>19050715</v>
      </c>
      <c r="E58" s="195">
        <f t="shared" si="6"/>
        <v>9374120</v>
      </c>
      <c r="F58" s="195">
        <f t="shared" si="6"/>
        <v>37500</v>
      </c>
      <c r="G58" s="195">
        <f t="shared" si="6"/>
        <v>0</v>
      </c>
      <c r="H58" s="195">
        <f t="shared" si="6"/>
        <v>0</v>
      </c>
      <c r="I58" s="195">
        <f t="shared" si="6"/>
        <v>44112165</v>
      </c>
      <c r="J58" s="195">
        <f t="shared" si="6"/>
        <v>0</v>
      </c>
      <c r="K58" s="195">
        <f t="shared" si="6"/>
        <v>0</v>
      </c>
      <c r="L58" s="195">
        <f t="shared" si="6"/>
        <v>0</v>
      </c>
      <c r="M58" s="195">
        <f t="shared" si="6"/>
        <v>0</v>
      </c>
      <c r="N58" s="195">
        <f t="shared" si="6"/>
        <v>0</v>
      </c>
      <c r="O58" s="195">
        <f t="shared" si="6"/>
        <v>0</v>
      </c>
      <c r="P58" s="195">
        <f t="shared" si="6"/>
        <v>0</v>
      </c>
      <c r="Q58" s="195">
        <f t="shared" si="6"/>
        <v>0</v>
      </c>
      <c r="R58" s="195">
        <f t="shared" si="6"/>
        <v>0</v>
      </c>
      <c r="S58" s="195">
        <f t="shared" si="6"/>
        <v>0</v>
      </c>
      <c r="T58" s="195">
        <f t="shared" si="6"/>
        <v>0</v>
      </c>
      <c r="U58" s="195">
        <f t="shared" si="6"/>
        <v>1403050</v>
      </c>
      <c r="V58" s="195">
        <f t="shared" si="6"/>
        <v>5880133.333333333</v>
      </c>
      <c r="W58" s="195">
        <f t="shared" si="6"/>
        <v>14707908.333333332</v>
      </c>
      <c r="X58" s="195">
        <f t="shared" si="6"/>
        <v>18484868</v>
      </c>
      <c r="Y58" s="195">
        <f t="shared" si="6"/>
        <v>18773200</v>
      </c>
      <c r="Z58" s="195">
        <f t="shared" si="6"/>
        <v>18773200</v>
      </c>
      <c r="AA58" s="195"/>
      <c r="AB58" s="195"/>
    </row>
    <row r="59" spans="1:29" s="199" customFormat="1" ht="37.5" customHeight="1">
      <c r="A59" s="196" t="s">
        <v>295</v>
      </c>
      <c r="B59" s="172" t="s">
        <v>300</v>
      </c>
      <c r="C59" s="197">
        <f t="shared" ref="C59:AB59" si="7">C11+C12+C23+C24</f>
        <v>3256758.92</v>
      </c>
      <c r="D59" s="197">
        <f t="shared" si="7"/>
        <v>3314384.61</v>
      </c>
      <c r="E59" s="197">
        <f t="shared" si="7"/>
        <v>9619345.9299999997</v>
      </c>
      <c r="F59" s="197">
        <f t="shared" si="7"/>
        <v>15151500</v>
      </c>
      <c r="G59" s="197">
        <f t="shared" si="7"/>
        <v>5004105.2000000011</v>
      </c>
      <c r="H59" s="197">
        <f t="shared" si="7"/>
        <v>397972.58000000007</v>
      </c>
      <c r="I59" s="197">
        <f t="shared" si="7"/>
        <v>36744067.240000002</v>
      </c>
      <c r="J59" s="197">
        <f t="shared" si="7"/>
        <v>0</v>
      </c>
      <c r="K59" s="197">
        <f t="shared" si="7"/>
        <v>0</v>
      </c>
      <c r="L59" s="197">
        <f t="shared" si="7"/>
        <v>0</v>
      </c>
      <c r="M59" s="197">
        <f t="shared" si="7"/>
        <v>0</v>
      </c>
      <c r="N59" s="197">
        <f t="shared" si="7"/>
        <v>0</v>
      </c>
      <c r="O59" s="197">
        <f t="shared" si="7"/>
        <v>1921000</v>
      </c>
      <c r="P59" s="197">
        <f t="shared" si="7"/>
        <v>5000</v>
      </c>
      <c r="Q59" s="197">
        <f t="shared" si="7"/>
        <v>1066000</v>
      </c>
      <c r="R59" s="197">
        <f t="shared" si="7"/>
        <v>1766125</v>
      </c>
      <c r="S59" s="197">
        <f t="shared" si="7"/>
        <v>1383125</v>
      </c>
      <c r="T59" s="197">
        <f t="shared" si="7"/>
        <v>4220250</v>
      </c>
      <c r="U59" s="197">
        <f t="shared" si="7"/>
        <v>1748858.4133333333</v>
      </c>
      <c r="V59" s="197">
        <f t="shared" si="7"/>
        <v>3162416.6233333335</v>
      </c>
      <c r="W59" s="197">
        <f t="shared" si="7"/>
        <v>4085326.9172000005</v>
      </c>
      <c r="X59" s="197">
        <f t="shared" si="7"/>
        <v>5376111.3802666664</v>
      </c>
      <c r="Y59" s="197">
        <f t="shared" si="7"/>
        <v>9201085.4689333346</v>
      </c>
      <c r="Z59" s="197">
        <f t="shared" si="7"/>
        <v>10368938.421600001</v>
      </c>
      <c r="AA59" s="481">
        <f t="shared" si="7"/>
        <v>154.32489999999999</v>
      </c>
      <c r="AB59" s="198">
        <f t="shared" si="7"/>
        <v>647931.01</v>
      </c>
    </row>
    <row r="60" spans="1:29" s="199" customFormat="1" ht="37.5" customHeight="1">
      <c r="A60" s="196" t="s">
        <v>293</v>
      </c>
      <c r="B60" s="172" t="s">
        <v>301</v>
      </c>
      <c r="C60" s="197">
        <f>C13+C14+C15+C16+C17</f>
        <v>561500</v>
      </c>
      <c r="D60" s="197">
        <f t="shared" ref="D60:AB60" si="8">D13+D14+D15+D16+D17</f>
        <v>100500</v>
      </c>
      <c r="E60" s="197">
        <f t="shared" si="8"/>
        <v>0</v>
      </c>
      <c r="F60" s="197">
        <f t="shared" si="8"/>
        <v>0</v>
      </c>
      <c r="G60" s="197">
        <f t="shared" si="8"/>
        <v>0</v>
      </c>
      <c r="H60" s="197">
        <f t="shared" si="8"/>
        <v>0</v>
      </c>
      <c r="I60" s="197">
        <f t="shared" si="8"/>
        <v>662000</v>
      </c>
      <c r="J60" s="197">
        <f t="shared" si="8"/>
        <v>0</v>
      </c>
      <c r="K60" s="197">
        <f t="shared" si="8"/>
        <v>0</v>
      </c>
      <c r="L60" s="197">
        <f t="shared" si="8"/>
        <v>0</v>
      </c>
      <c r="M60" s="197">
        <f t="shared" si="8"/>
        <v>0</v>
      </c>
      <c r="N60" s="197">
        <f t="shared" si="8"/>
        <v>0</v>
      </c>
      <c r="O60" s="197">
        <f t="shared" si="8"/>
        <v>50000</v>
      </c>
      <c r="P60" s="197">
        <f t="shared" si="8"/>
        <v>0</v>
      </c>
      <c r="Q60" s="197">
        <f t="shared" si="8"/>
        <v>0</v>
      </c>
      <c r="R60" s="197">
        <f t="shared" si="8"/>
        <v>0</v>
      </c>
      <c r="S60" s="197">
        <f t="shared" si="8"/>
        <v>0</v>
      </c>
      <c r="T60" s="197">
        <f t="shared" si="8"/>
        <v>0</v>
      </c>
      <c r="U60" s="197">
        <f t="shared" si="8"/>
        <v>201246.33333333334</v>
      </c>
      <c r="V60" s="197">
        <f t="shared" si="8"/>
        <v>454311.66666666663</v>
      </c>
      <c r="W60" s="197">
        <f t="shared" si="8"/>
        <v>481604.66666666663</v>
      </c>
      <c r="X60" s="197">
        <f t="shared" si="8"/>
        <v>510984</v>
      </c>
      <c r="Y60" s="197">
        <f t="shared" si="8"/>
        <v>510984</v>
      </c>
      <c r="Z60" s="197">
        <f t="shared" si="8"/>
        <v>510984</v>
      </c>
      <c r="AA60" s="481">
        <f t="shared" si="8"/>
        <v>8.7522999999999982</v>
      </c>
      <c r="AB60" s="197">
        <f t="shared" si="8"/>
        <v>-5142.62</v>
      </c>
    </row>
    <row r="61" spans="1:29" s="199" customFormat="1" ht="37.5" customHeight="1">
      <c r="A61" s="196" t="s">
        <v>362</v>
      </c>
      <c r="B61" s="480" t="s">
        <v>363</v>
      </c>
      <c r="C61" s="492">
        <f t="shared" ref="C61:AB61" si="9">C18+C19+C20+C25</f>
        <v>0</v>
      </c>
      <c r="D61" s="492">
        <f t="shared" si="9"/>
        <v>1432568.78</v>
      </c>
      <c r="E61" s="492">
        <f t="shared" si="9"/>
        <v>1685500</v>
      </c>
      <c r="F61" s="492">
        <f t="shared" si="9"/>
        <v>2397431.2199999997</v>
      </c>
      <c r="G61" s="492">
        <f t="shared" si="9"/>
        <v>0</v>
      </c>
      <c r="H61" s="492">
        <f t="shared" si="9"/>
        <v>0</v>
      </c>
      <c r="I61" s="197">
        <f t="shared" si="9"/>
        <v>5515500</v>
      </c>
      <c r="J61" s="197">
        <f t="shared" si="9"/>
        <v>0</v>
      </c>
      <c r="K61" s="197">
        <f t="shared" si="9"/>
        <v>0</v>
      </c>
      <c r="L61" s="197">
        <f t="shared" si="9"/>
        <v>0</v>
      </c>
      <c r="M61" s="197">
        <f t="shared" si="9"/>
        <v>0</v>
      </c>
      <c r="N61" s="197">
        <f t="shared" si="9"/>
        <v>0</v>
      </c>
      <c r="O61" s="197">
        <f t="shared" si="9"/>
        <v>227000</v>
      </c>
      <c r="P61" s="197">
        <f t="shared" si="9"/>
        <v>0</v>
      </c>
      <c r="Q61" s="197">
        <f t="shared" si="9"/>
        <v>0</v>
      </c>
      <c r="R61" s="197">
        <f t="shared" si="9"/>
        <v>0</v>
      </c>
      <c r="S61" s="197">
        <f t="shared" si="9"/>
        <v>0</v>
      </c>
      <c r="T61" s="197">
        <f t="shared" si="9"/>
        <v>0</v>
      </c>
      <c r="U61" s="197">
        <f t="shared" si="9"/>
        <v>0</v>
      </c>
      <c r="V61" s="197">
        <f t="shared" si="9"/>
        <v>738727.68</v>
      </c>
      <c r="W61" s="197">
        <f t="shared" si="9"/>
        <v>1741935.52</v>
      </c>
      <c r="X61" s="197">
        <f t="shared" si="9"/>
        <v>1843834.72</v>
      </c>
      <c r="Y61" s="197">
        <f t="shared" si="9"/>
        <v>1855845.6</v>
      </c>
      <c r="Z61" s="197">
        <f t="shared" si="9"/>
        <v>1855845.6</v>
      </c>
      <c r="AA61" s="481">
        <f t="shared" si="9"/>
        <v>27.569100000000002</v>
      </c>
      <c r="AB61" s="197">
        <f t="shared" si="9"/>
        <v>-64490.2</v>
      </c>
    </row>
    <row r="62" spans="1:29" s="199" customFormat="1" ht="48.75" customHeight="1">
      <c r="A62" s="200" t="s">
        <v>151</v>
      </c>
      <c r="B62" s="201"/>
      <c r="C62" s="202">
        <f>SUM(C59:C61)</f>
        <v>3818258.92</v>
      </c>
      <c r="D62" s="202">
        <f t="shared" ref="D62:AB62" si="10">SUM(D59:D61)</f>
        <v>4847453.3899999997</v>
      </c>
      <c r="E62" s="202">
        <f t="shared" si="10"/>
        <v>11304845.93</v>
      </c>
      <c r="F62" s="202">
        <f t="shared" si="10"/>
        <v>17548931.219999999</v>
      </c>
      <c r="G62" s="202">
        <f t="shared" si="10"/>
        <v>5004105.2000000011</v>
      </c>
      <c r="H62" s="202">
        <f t="shared" si="10"/>
        <v>397972.58000000007</v>
      </c>
      <c r="I62" s="202">
        <f t="shared" si="10"/>
        <v>42921567.240000002</v>
      </c>
      <c r="J62" s="202">
        <f t="shared" si="10"/>
        <v>0</v>
      </c>
      <c r="K62" s="202">
        <f t="shared" si="10"/>
        <v>0</v>
      </c>
      <c r="L62" s="202">
        <f t="shared" si="10"/>
        <v>0</v>
      </c>
      <c r="M62" s="202">
        <f t="shared" si="10"/>
        <v>0</v>
      </c>
      <c r="N62" s="202">
        <f t="shared" si="10"/>
        <v>0</v>
      </c>
      <c r="O62" s="202">
        <f t="shared" si="10"/>
        <v>2198000</v>
      </c>
      <c r="P62" s="202">
        <f t="shared" si="10"/>
        <v>5000</v>
      </c>
      <c r="Q62" s="202">
        <f t="shared" si="10"/>
        <v>1066000</v>
      </c>
      <c r="R62" s="202">
        <f t="shared" si="10"/>
        <v>1766125</v>
      </c>
      <c r="S62" s="202">
        <f t="shared" si="10"/>
        <v>1383125</v>
      </c>
      <c r="T62" s="202">
        <f t="shared" si="10"/>
        <v>4220250</v>
      </c>
      <c r="U62" s="202">
        <f t="shared" si="10"/>
        <v>1950104.7466666666</v>
      </c>
      <c r="V62" s="202">
        <f t="shared" si="10"/>
        <v>4355455.97</v>
      </c>
      <c r="W62" s="202">
        <f t="shared" si="10"/>
        <v>6308867.1038666666</v>
      </c>
      <c r="X62" s="202">
        <f t="shared" si="10"/>
        <v>7730930.1002666662</v>
      </c>
      <c r="Y62" s="202">
        <f t="shared" si="10"/>
        <v>11567915.068933334</v>
      </c>
      <c r="Z62" s="202">
        <f t="shared" si="10"/>
        <v>12735768.021600001</v>
      </c>
      <c r="AA62" s="482">
        <f t="shared" si="10"/>
        <v>190.64629999999997</v>
      </c>
      <c r="AB62" s="202">
        <f t="shared" si="10"/>
        <v>578298.19000000006</v>
      </c>
    </row>
    <row r="63" spans="1:29" s="204" customFormat="1" ht="42.75" customHeight="1">
      <c r="A63" s="203" t="s">
        <v>187</v>
      </c>
      <c r="B63" s="232"/>
      <c r="C63" s="483">
        <f>C58+C62</f>
        <v>19468088.920000002</v>
      </c>
      <c r="D63" s="483">
        <f t="shared" ref="D63:AA63" si="11">D58+D62</f>
        <v>23898168.390000001</v>
      </c>
      <c r="E63" s="483">
        <f t="shared" si="11"/>
        <v>20678965.93</v>
      </c>
      <c r="F63" s="483">
        <f t="shared" si="11"/>
        <v>17586431.219999999</v>
      </c>
      <c r="G63" s="483">
        <f t="shared" si="11"/>
        <v>5004105.2000000011</v>
      </c>
      <c r="H63" s="483">
        <f t="shared" si="11"/>
        <v>397972.58000000007</v>
      </c>
      <c r="I63" s="483">
        <f>I58+I62</f>
        <v>87033732.24000001</v>
      </c>
      <c r="J63" s="483">
        <f t="shared" si="11"/>
        <v>0</v>
      </c>
      <c r="K63" s="483">
        <f t="shared" si="11"/>
        <v>0</v>
      </c>
      <c r="L63" s="483">
        <f t="shared" si="11"/>
        <v>0</v>
      </c>
      <c r="M63" s="483">
        <f t="shared" si="11"/>
        <v>0</v>
      </c>
      <c r="N63" s="483">
        <f t="shared" si="11"/>
        <v>0</v>
      </c>
      <c r="O63" s="483">
        <f t="shared" si="11"/>
        <v>2198000</v>
      </c>
      <c r="P63" s="483">
        <f t="shared" si="11"/>
        <v>5000</v>
      </c>
      <c r="Q63" s="483">
        <f t="shared" si="11"/>
        <v>1066000</v>
      </c>
      <c r="R63" s="483">
        <f t="shared" si="11"/>
        <v>1766125</v>
      </c>
      <c r="S63" s="483">
        <f t="shared" si="11"/>
        <v>1383125</v>
      </c>
      <c r="T63" s="483">
        <f t="shared" si="11"/>
        <v>4220250</v>
      </c>
      <c r="U63" s="483">
        <f t="shared" si="11"/>
        <v>3353154.7466666666</v>
      </c>
      <c r="V63" s="483">
        <f t="shared" si="11"/>
        <v>10235589.303333333</v>
      </c>
      <c r="W63" s="483">
        <f t="shared" si="11"/>
        <v>21016775.437199999</v>
      </c>
      <c r="X63" s="483">
        <f t="shared" si="11"/>
        <v>26215798.100266665</v>
      </c>
      <c r="Y63" s="483">
        <f t="shared" si="11"/>
        <v>30341115.068933334</v>
      </c>
      <c r="Z63" s="483">
        <f t="shared" si="11"/>
        <v>31508968.021600001</v>
      </c>
      <c r="AA63" s="484">
        <f t="shared" si="11"/>
        <v>190.64629999999997</v>
      </c>
      <c r="AB63" s="483"/>
    </row>
    <row r="64" spans="1:29" s="210" customFormat="1" ht="17.25" customHeight="1">
      <c r="A64" s="208"/>
      <c r="B64" s="209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76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</row>
    <row r="65" spans="1:30" s="156" customFormat="1" ht="30" customHeight="1">
      <c r="A65" s="254" t="s">
        <v>233</v>
      </c>
      <c r="B65" s="189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</row>
    <row r="66" spans="1:30" s="437" customFormat="1" ht="61.5" customHeight="1">
      <c r="A66" s="259" t="s">
        <v>455</v>
      </c>
      <c r="B66" s="211" t="s">
        <v>234</v>
      </c>
      <c r="C66" s="486">
        <v>18797410</v>
      </c>
      <c r="D66" s="486">
        <v>21116270</v>
      </c>
      <c r="E66" s="486">
        <v>6627280</v>
      </c>
      <c r="F66" s="486">
        <v>0</v>
      </c>
      <c r="G66" s="486">
        <v>0</v>
      </c>
      <c r="H66" s="486">
        <v>0</v>
      </c>
      <c r="I66" s="195">
        <v>46540960</v>
      </c>
      <c r="J66" s="260">
        <v>0</v>
      </c>
      <c r="K66" s="260">
        <v>0</v>
      </c>
      <c r="L66" s="260">
        <v>0</v>
      </c>
      <c r="M66" s="260">
        <v>0</v>
      </c>
      <c r="N66" s="260"/>
      <c r="O66" s="260"/>
      <c r="P66" s="260"/>
      <c r="Q66" s="260"/>
      <c r="R66" s="260"/>
      <c r="S66" s="260"/>
      <c r="T66" s="260"/>
      <c r="U66" s="195"/>
      <c r="V66" s="195"/>
      <c r="W66" s="195">
        <v>17459097</v>
      </c>
      <c r="X66" s="195">
        <v>17849999</v>
      </c>
      <c r="Y66" s="195">
        <v>17849999</v>
      </c>
      <c r="Z66" s="195">
        <v>17849999</v>
      </c>
      <c r="AA66" s="260"/>
      <c r="AB66" s="212"/>
      <c r="AC66" s="538" t="s">
        <v>416</v>
      </c>
      <c r="AD66" s="535"/>
    </row>
    <row r="67" spans="1:30" s="437" customFormat="1" ht="44.25" customHeight="1">
      <c r="A67" s="593" t="s">
        <v>456</v>
      </c>
      <c r="B67" s="211" t="s">
        <v>184</v>
      </c>
      <c r="C67" s="489">
        <v>7733500</v>
      </c>
      <c r="D67" s="489">
        <v>14754000</v>
      </c>
      <c r="E67" s="489">
        <v>9393000</v>
      </c>
      <c r="F67" s="489">
        <v>4222000</v>
      </c>
      <c r="G67" s="489">
        <v>1262000</v>
      </c>
      <c r="H67" s="489">
        <v>0</v>
      </c>
      <c r="I67" s="407">
        <v>37364500</v>
      </c>
      <c r="J67" s="407"/>
      <c r="K67" s="407"/>
      <c r="L67" s="407"/>
      <c r="M67" s="407"/>
      <c r="N67" s="407"/>
      <c r="O67" s="407">
        <v>0</v>
      </c>
      <c r="P67" s="490">
        <v>146000</v>
      </c>
      <c r="Q67" s="490">
        <v>1731000</v>
      </c>
      <c r="R67" s="490">
        <v>1275000</v>
      </c>
      <c r="S67" s="490">
        <v>708000</v>
      </c>
      <c r="T67" s="490">
        <v>3860000</v>
      </c>
      <c r="U67" s="202"/>
      <c r="V67" s="202"/>
      <c r="W67" s="202">
        <f>'[1]D) Übersicht_neue_Maßnahmen'!$O$21+'[1]C) Übersicht_HH14_15_folgend'!$W$50</f>
        <v>10088799.256766668</v>
      </c>
      <c r="X67" s="202">
        <f>'[1]D) Übersicht_neue_Maßnahmen'!$P$21+'[1]C) Übersicht_HH14_15_folgend'!$X$50</f>
        <v>12775443.120433334</v>
      </c>
      <c r="Y67" s="202">
        <f>'[1]D) Übersicht_neue_Maßnahmen'!$Q$21+'[1]C) Übersicht_HH14_15_folgend'!$Y$50</f>
        <v>15704803.567600001</v>
      </c>
      <c r="Z67" s="202">
        <f>'[1]D) Übersicht_neue_Maßnahmen'!$R$21+'[1]C) Übersicht_HH14_15_folgend'!$Z$50</f>
        <v>16469022.1876</v>
      </c>
      <c r="AA67" s="409">
        <v>256.8528</v>
      </c>
      <c r="AB67" s="441">
        <v>1200066.01</v>
      </c>
      <c r="AC67" s="538" t="s">
        <v>416</v>
      </c>
    </row>
    <row r="68" spans="1:30" s="213" customFormat="1" ht="44.25" customHeight="1">
      <c r="A68" s="259" t="s">
        <v>12</v>
      </c>
      <c r="B68" s="211" t="s">
        <v>229</v>
      </c>
      <c r="C68" s="260">
        <v>1000000</v>
      </c>
      <c r="D68" s="260">
        <v>2000000</v>
      </c>
      <c r="E68" s="260">
        <v>0</v>
      </c>
      <c r="F68" s="260"/>
      <c r="G68" s="260"/>
      <c r="H68" s="260"/>
      <c r="I68" s="260">
        <v>3000000</v>
      </c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195"/>
      <c r="V68" s="195"/>
      <c r="W68" s="195"/>
      <c r="X68" s="195"/>
      <c r="Y68" s="195"/>
      <c r="Z68" s="195"/>
      <c r="AA68" s="261"/>
      <c r="AB68" s="212"/>
    </row>
    <row r="69" spans="1:30" s="224" customFormat="1" ht="47.25" customHeight="1">
      <c r="A69" s="203" t="s">
        <v>235</v>
      </c>
      <c r="B69" s="262" t="s">
        <v>313</v>
      </c>
      <c r="C69" s="485">
        <f>SUM(C66:C68)-5900000</f>
        <v>21630910</v>
      </c>
      <c r="D69" s="485">
        <f>SUM(D66:D68)-8300000</f>
        <v>29570270</v>
      </c>
      <c r="E69" s="485">
        <f>SUM(E66:E68)+4750000</f>
        <v>20770280</v>
      </c>
      <c r="F69" s="485">
        <f>SUM(F66:F68)+4750000</f>
        <v>8972000</v>
      </c>
      <c r="G69" s="485">
        <f>SUM(G66:G68)+4700000</f>
        <v>5962000</v>
      </c>
      <c r="H69" s="263">
        <f t="shared" ref="H69:AA69" si="12">SUM(H66:H68)</f>
        <v>0</v>
      </c>
      <c r="I69" s="263">
        <f>SUM(I66:I68)</f>
        <v>86905460</v>
      </c>
      <c r="J69" s="263">
        <f t="shared" si="12"/>
        <v>0</v>
      </c>
      <c r="K69" s="263">
        <f t="shared" si="12"/>
        <v>0</v>
      </c>
      <c r="L69" s="263">
        <f t="shared" si="12"/>
        <v>0</v>
      </c>
      <c r="M69" s="263">
        <f t="shared" si="12"/>
        <v>0</v>
      </c>
      <c r="N69" s="263">
        <f t="shared" si="12"/>
        <v>0</v>
      </c>
      <c r="O69" s="263">
        <f t="shared" si="12"/>
        <v>0</v>
      </c>
      <c r="P69" s="263">
        <f t="shared" si="12"/>
        <v>146000</v>
      </c>
      <c r="Q69" s="263">
        <f t="shared" si="12"/>
        <v>1731000</v>
      </c>
      <c r="R69" s="263">
        <f t="shared" si="12"/>
        <v>1275000</v>
      </c>
      <c r="S69" s="263">
        <f t="shared" si="12"/>
        <v>708000</v>
      </c>
      <c r="T69" s="263">
        <f t="shared" si="12"/>
        <v>3860000</v>
      </c>
      <c r="U69" s="263">
        <f t="shared" si="12"/>
        <v>0</v>
      </c>
      <c r="V69" s="263">
        <f t="shared" si="12"/>
        <v>0</v>
      </c>
      <c r="W69" s="263">
        <f t="shared" si="12"/>
        <v>27547896.256766669</v>
      </c>
      <c r="X69" s="263">
        <f t="shared" si="12"/>
        <v>30625442.120433334</v>
      </c>
      <c r="Y69" s="263">
        <f t="shared" si="12"/>
        <v>33554802.567599997</v>
      </c>
      <c r="Z69" s="263">
        <f t="shared" si="12"/>
        <v>34319021.187600002</v>
      </c>
      <c r="AA69" s="264">
        <f t="shared" si="12"/>
        <v>256.8528</v>
      </c>
      <c r="AB69" s="223"/>
      <c r="AC69" s="538" t="s">
        <v>416</v>
      </c>
    </row>
    <row r="70" spans="1:30" s="224" customFormat="1" ht="35.25" customHeight="1">
      <c r="A70" s="231" t="s">
        <v>315</v>
      </c>
      <c r="B70" s="186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265"/>
      <c r="Z70" s="265"/>
      <c r="AA70" s="266">
        <v>13.354900000000001</v>
      </c>
      <c r="AB70" s="265"/>
      <c r="AC70" s="267"/>
    </row>
    <row r="71" spans="1:30" s="224" customFormat="1" ht="35.25" customHeight="1">
      <c r="A71" s="231" t="s">
        <v>314</v>
      </c>
      <c r="B71" s="186"/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265"/>
      <c r="AA71" s="266">
        <v>-0.75660000000000005</v>
      </c>
      <c r="AB71" s="265"/>
      <c r="AC71" s="267"/>
    </row>
    <row r="72" spans="1:30" s="224" customFormat="1" ht="35.25" customHeight="1">
      <c r="A72" s="231" t="s">
        <v>448</v>
      </c>
      <c r="B72" s="186"/>
      <c r="C72" s="265"/>
      <c r="D72" s="265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5"/>
      <c r="Z72" s="265"/>
      <c r="AA72" s="266">
        <v>33.658099999999997</v>
      </c>
      <c r="AB72" s="265"/>
      <c r="AC72" s="267"/>
    </row>
    <row r="73" spans="1:30" s="213" customFormat="1" ht="33.75" customHeight="1">
      <c r="A73" s="232" t="s">
        <v>120</v>
      </c>
      <c r="B73" s="232"/>
      <c r="C73" s="232"/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35">
        <f>SUM(AA69:AA72)</f>
        <v>303.10919999999999</v>
      </c>
      <c r="AB73" s="232"/>
    </row>
    <row r="74" spans="1:30" s="236" customFormat="1" ht="24.6" customHeight="1">
      <c r="A74" s="233"/>
      <c r="B74" s="233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34"/>
      <c r="Y74" s="234"/>
      <c r="Z74" s="234"/>
      <c r="AA74" s="234"/>
      <c r="AB74" s="234"/>
    </row>
    <row r="75" spans="1:30" s="213" customFormat="1" ht="31.9" customHeight="1">
      <c r="A75" s="449" t="s">
        <v>99</v>
      </c>
      <c r="B75" s="453"/>
      <c r="C75" s="454"/>
      <c r="D75" s="454"/>
      <c r="E75" s="454"/>
      <c r="F75" s="454"/>
      <c r="G75" s="454"/>
      <c r="H75" s="454"/>
      <c r="I75" s="454"/>
      <c r="J75" s="454"/>
      <c r="K75" s="454"/>
      <c r="L75" s="454"/>
      <c r="M75" s="454"/>
      <c r="N75" s="454"/>
      <c r="O75" s="454"/>
      <c r="P75" s="454"/>
      <c r="Q75" s="454"/>
      <c r="R75" s="454"/>
      <c r="S75" s="454"/>
      <c r="T75" s="454"/>
      <c r="U75" s="454"/>
      <c r="V75" s="454"/>
      <c r="W75" s="454"/>
      <c r="X75" s="454"/>
      <c r="Y75" s="454"/>
      <c r="Z75" s="454"/>
      <c r="AA75" s="454"/>
      <c r="AB75" s="454"/>
    </row>
    <row r="76" spans="1:30" s="274" customFormat="1" ht="58.9" hidden="1" customHeight="1" outlineLevel="1">
      <c r="A76" s="270" t="s">
        <v>188</v>
      </c>
      <c r="B76" s="271"/>
      <c r="C76" s="272">
        <f>C66-C58</f>
        <v>3147580</v>
      </c>
      <c r="D76" s="272">
        <f t="shared" ref="D76:Z76" si="13">D66-D58</f>
        <v>2065555</v>
      </c>
      <c r="E76" s="272">
        <f t="shared" si="13"/>
        <v>-2746840</v>
      </c>
      <c r="F76" s="272">
        <f t="shared" si="13"/>
        <v>-37500</v>
      </c>
      <c r="G76" s="272">
        <f t="shared" si="13"/>
        <v>0</v>
      </c>
      <c r="H76" s="272">
        <f t="shared" si="13"/>
        <v>0</v>
      </c>
      <c r="I76" s="272">
        <f t="shared" si="13"/>
        <v>2428795</v>
      </c>
      <c r="J76" s="272">
        <f t="shared" si="13"/>
        <v>0</v>
      </c>
      <c r="K76" s="272">
        <f t="shared" si="13"/>
        <v>0</v>
      </c>
      <c r="L76" s="272">
        <f t="shared" si="13"/>
        <v>0</v>
      </c>
      <c r="M76" s="272">
        <f t="shared" si="13"/>
        <v>0</v>
      </c>
      <c r="N76" s="272">
        <f t="shared" si="13"/>
        <v>0</v>
      </c>
      <c r="O76" s="272">
        <f t="shared" si="13"/>
        <v>0</v>
      </c>
      <c r="P76" s="272">
        <f t="shared" si="13"/>
        <v>0</v>
      </c>
      <c r="Q76" s="272">
        <f t="shared" si="13"/>
        <v>0</v>
      </c>
      <c r="R76" s="272">
        <f t="shared" si="13"/>
        <v>0</v>
      </c>
      <c r="S76" s="272">
        <f t="shared" si="13"/>
        <v>0</v>
      </c>
      <c r="T76" s="272">
        <f t="shared" si="13"/>
        <v>0</v>
      </c>
      <c r="U76" s="272">
        <f t="shared" si="13"/>
        <v>-1403050</v>
      </c>
      <c r="V76" s="272">
        <f t="shared" si="13"/>
        <v>-5880133.333333333</v>
      </c>
      <c r="W76" s="272">
        <f t="shared" si="13"/>
        <v>2751188.6666666679</v>
      </c>
      <c r="X76" s="272">
        <f t="shared" si="13"/>
        <v>-634869</v>
      </c>
      <c r="Y76" s="272">
        <f t="shared" si="13"/>
        <v>-923201</v>
      </c>
      <c r="Z76" s="272">
        <f t="shared" si="13"/>
        <v>-923201</v>
      </c>
      <c r="AA76" s="272"/>
      <c r="AB76" s="272"/>
      <c r="AC76" s="273" t="s">
        <v>311</v>
      </c>
    </row>
    <row r="77" spans="1:30" s="274" customFormat="1" ht="59.45" hidden="1" customHeight="1" outlineLevel="1">
      <c r="A77" s="270" t="s">
        <v>189</v>
      </c>
      <c r="B77" s="271"/>
      <c r="C77" s="272">
        <f>C67-C62</f>
        <v>3915241.08</v>
      </c>
      <c r="D77" s="272">
        <f t="shared" ref="D77:AA77" si="14">D67-D62</f>
        <v>9906546.6099999994</v>
      </c>
      <c r="E77" s="272">
        <f t="shared" si="14"/>
        <v>-1911845.9299999997</v>
      </c>
      <c r="F77" s="272">
        <f t="shared" si="14"/>
        <v>-13326931.219999999</v>
      </c>
      <c r="G77" s="272">
        <f t="shared" si="14"/>
        <v>-3742105.2000000011</v>
      </c>
      <c r="H77" s="272">
        <f t="shared" si="14"/>
        <v>-397972.58000000007</v>
      </c>
      <c r="I77" s="272">
        <f t="shared" si="14"/>
        <v>-5557067.2400000021</v>
      </c>
      <c r="J77" s="272">
        <f t="shared" si="14"/>
        <v>0</v>
      </c>
      <c r="K77" s="272">
        <f t="shared" si="14"/>
        <v>0</v>
      </c>
      <c r="L77" s="272">
        <f t="shared" si="14"/>
        <v>0</v>
      </c>
      <c r="M77" s="272">
        <f t="shared" si="14"/>
        <v>0</v>
      </c>
      <c r="N77" s="272">
        <f t="shared" si="14"/>
        <v>0</v>
      </c>
      <c r="O77" s="272">
        <f t="shared" si="14"/>
        <v>-2198000</v>
      </c>
      <c r="P77" s="272">
        <f t="shared" si="14"/>
        <v>141000</v>
      </c>
      <c r="Q77" s="272">
        <f t="shared" si="14"/>
        <v>665000</v>
      </c>
      <c r="R77" s="272">
        <f t="shared" si="14"/>
        <v>-491125</v>
      </c>
      <c r="S77" s="272">
        <f t="shared" si="14"/>
        <v>-675125</v>
      </c>
      <c r="T77" s="272">
        <f t="shared" si="14"/>
        <v>-360250</v>
      </c>
      <c r="U77" s="272">
        <f t="shared" si="14"/>
        <v>-1950104.7466666666</v>
      </c>
      <c r="V77" s="272">
        <f t="shared" si="14"/>
        <v>-4355455.97</v>
      </c>
      <c r="W77" s="272">
        <f t="shared" si="14"/>
        <v>3779932.152900001</v>
      </c>
      <c r="X77" s="272">
        <f t="shared" si="14"/>
        <v>5044513.0201666681</v>
      </c>
      <c r="Y77" s="272">
        <f t="shared" si="14"/>
        <v>4136888.4986666664</v>
      </c>
      <c r="Z77" s="272">
        <f t="shared" si="14"/>
        <v>3733254.1659999993</v>
      </c>
      <c r="AA77" s="275">
        <f t="shared" si="14"/>
        <v>66.206500000000034</v>
      </c>
      <c r="AB77" s="272"/>
      <c r="AC77" s="276"/>
    </row>
    <row r="78" spans="1:30" s="238" customFormat="1" ht="20.25" customHeight="1" collapsed="1">
      <c r="A78" s="237"/>
      <c r="V78" s="239"/>
      <c r="AA78" s="277" t="s">
        <v>121</v>
      </c>
    </row>
    <row r="79" spans="1:30" s="204" customFormat="1" ht="89.25" customHeight="1">
      <c r="A79" s="517" t="s">
        <v>407</v>
      </c>
      <c r="B79" s="517"/>
      <c r="C79" s="518">
        <f>C69-C63</f>
        <v>2162821.0799999982</v>
      </c>
      <c r="D79" s="518">
        <f t="shared" ref="D79:Z79" si="15">D69-D63</f>
        <v>5672101.6099999994</v>
      </c>
      <c r="E79" s="518">
        <f>E69-E63</f>
        <v>91314.070000000298</v>
      </c>
      <c r="F79" s="518">
        <f t="shared" si="15"/>
        <v>-8614431.2199999988</v>
      </c>
      <c r="G79" s="518">
        <f t="shared" si="15"/>
        <v>957894.79999999888</v>
      </c>
      <c r="H79" s="518">
        <f t="shared" si="15"/>
        <v>-397972.58000000007</v>
      </c>
      <c r="I79" s="518">
        <f>I69-I63</f>
        <v>-128272.24000000954</v>
      </c>
      <c r="J79" s="518">
        <f t="shared" si="15"/>
        <v>0</v>
      </c>
      <c r="K79" s="518">
        <f t="shared" si="15"/>
        <v>0</v>
      </c>
      <c r="L79" s="518">
        <f t="shared" si="15"/>
        <v>0</v>
      </c>
      <c r="M79" s="518">
        <f t="shared" si="15"/>
        <v>0</v>
      </c>
      <c r="N79" s="518">
        <f t="shared" si="15"/>
        <v>0</v>
      </c>
      <c r="O79" s="518"/>
      <c r="P79" s="518">
        <f t="shared" si="15"/>
        <v>141000</v>
      </c>
      <c r="Q79" s="518">
        <f t="shared" si="15"/>
        <v>665000</v>
      </c>
      <c r="R79" s="518">
        <f t="shared" si="15"/>
        <v>-491125</v>
      </c>
      <c r="S79" s="518">
        <f t="shared" si="15"/>
        <v>-675125</v>
      </c>
      <c r="T79" s="518">
        <f t="shared" si="15"/>
        <v>-360250</v>
      </c>
      <c r="U79" s="518">
        <f>U69-U63</f>
        <v>-3353154.7466666666</v>
      </c>
      <c r="V79" s="518">
        <f t="shared" si="15"/>
        <v>-10235589.303333333</v>
      </c>
      <c r="W79" s="278">
        <f t="shared" si="15"/>
        <v>6531120.8195666708</v>
      </c>
      <c r="X79" s="278">
        <f t="shared" si="15"/>
        <v>4409644.020166669</v>
      </c>
      <c r="Y79" s="278">
        <f t="shared" si="15"/>
        <v>3213687.4986666627</v>
      </c>
      <c r="Z79" s="278">
        <f t="shared" si="15"/>
        <v>2810053.1660000011</v>
      </c>
      <c r="AA79" s="282">
        <f>AA73-AA63</f>
        <v>112.46290000000002</v>
      </c>
      <c r="AB79" s="281"/>
      <c r="AC79" s="267"/>
    </row>
    <row r="80" spans="1:30" s="204" customFormat="1" ht="51" customHeight="1">
      <c r="A80" s="205" t="s">
        <v>316</v>
      </c>
      <c r="B80" s="280"/>
      <c r="C80" s="281"/>
      <c r="D80" s="281"/>
      <c r="E80" s="281"/>
      <c r="F80" s="281"/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1"/>
      <c r="Y80" s="281"/>
      <c r="Z80" s="281"/>
      <c r="AA80" s="282">
        <v>39.953000000000003</v>
      </c>
      <c r="AB80" s="281"/>
      <c r="AC80" s="267"/>
    </row>
    <row r="81" spans="1:29" s="204" customFormat="1" ht="51" customHeight="1">
      <c r="A81" s="205" t="s">
        <v>374</v>
      </c>
      <c r="B81" s="280"/>
      <c r="C81" s="281"/>
      <c r="D81" s="281"/>
      <c r="E81" s="281"/>
      <c r="F81" s="281"/>
      <c r="G81" s="281"/>
      <c r="H81" s="281"/>
      <c r="I81" s="281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  <c r="U81" s="281"/>
      <c r="V81" s="281"/>
      <c r="W81" s="281"/>
      <c r="X81" s="281"/>
      <c r="Y81" s="281"/>
      <c r="Z81" s="281"/>
      <c r="AA81" s="282">
        <v>17.273700000000002</v>
      </c>
      <c r="AB81" s="281"/>
      <c r="AC81" s="580"/>
    </row>
    <row r="82" spans="1:29" s="238" customFormat="1" ht="66" customHeight="1">
      <c r="A82" s="243" t="s">
        <v>122</v>
      </c>
      <c r="B82" s="243"/>
      <c r="C82" s="243"/>
      <c r="D82" s="243"/>
      <c r="E82" s="243"/>
      <c r="F82" s="243"/>
      <c r="G82" s="243"/>
      <c r="H82" s="243"/>
      <c r="I82" s="245"/>
      <c r="J82" s="244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244"/>
      <c r="Z82" s="245"/>
      <c r="AA82" s="581">
        <f>AA79-AA80-AA81</f>
        <v>55.236200000000011</v>
      </c>
      <c r="AB82" s="245"/>
      <c r="AC82" s="580" t="s">
        <v>239</v>
      </c>
    </row>
    <row r="83" spans="1:29" ht="33.6" customHeight="1"/>
  </sheetData>
  <sheetProtection password="DA9F" sheet="1" objects="1" scenarios="1"/>
  <mergeCells count="9">
    <mergeCell ref="U2:V2"/>
    <mergeCell ref="U3:V3"/>
    <mergeCell ref="W3:X3"/>
    <mergeCell ref="A3:A4"/>
    <mergeCell ref="C3:D3"/>
    <mergeCell ref="E3:F3"/>
    <mergeCell ref="G3:H3"/>
    <mergeCell ref="J3:M3"/>
    <mergeCell ref="P3:S3"/>
  </mergeCells>
  <pageMargins left="0.31496062992125984" right="0.11811023622047245" top="0.39370078740157483" bottom="0.35433070866141736" header="0.19685039370078741" footer="0.19685039370078741"/>
  <pageSetup paperSize="9" scale="63" fitToHeight="2" orientation="landscape" r:id="rId1"/>
  <headerFooter alignWithMargins="0">
    <oddHeader>&amp;RAnlage 2 GRDrs 658/2016</oddHeader>
    <oddFooter>&amp;CSeite &amp;P von &amp;N</oddFooter>
  </headerFooter>
  <rowBreaks count="1" manualBreakCount="1">
    <brk id="6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58"/>
  <sheetViews>
    <sheetView zoomScale="80" zoomScaleNormal="80" workbookViewId="0">
      <pane xSplit="2" ySplit="4" topLeftCell="C5" activePane="bottomRight" state="frozen"/>
      <selection activeCell="AI107" sqref="AI107"/>
      <selection pane="topRight" activeCell="AI107" sqref="AI107"/>
      <selection pane="bottomLeft" activeCell="AI107" sqref="AI107"/>
      <selection pane="bottomRight"/>
    </sheetView>
  </sheetViews>
  <sheetFormatPr baseColWidth="10" defaultRowHeight="12.75" outlineLevelRow="1" outlineLevelCol="1"/>
  <cols>
    <col min="1" max="1" width="49.28515625" style="238" customWidth="1"/>
    <col min="2" max="2" width="23.28515625" style="238" hidden="1" customWidth="1" outlineLevel="1"/>
    <col min="3" max="3" width="16.140625" style="238" hidden="1" customWidth="1" outlineLevel="1"/>
    <col min="4" max="4" width="16.28515625" style="238" hidden="1" customWidth="1" outlineLevel="1"/>
    <col min="5" max="8" width="15.7109375" style="238" hidden="1" customWidth="1" outlineLevel="1"/>
    <col min="9" max="9" width="19.7109375" style="238" customWidth="1" collapsed="1"/>
    <col min="10" max="10" width="13.28515625" style="238" hidden="1" customWidth="1" outlineLevel="1"/>
    <col min="11" max="11" width="14.7109375" style="238" hidden="1" customWidth="1" outlineLevel="1"/>
    <col min="12" max="13" width="11.85546875" style="238" hidden="1" customWidth="1" outlineLevel="1"/>
    <col min="14" max="14" width="19.7109375" style="238" customWidth="1" collapsed="1"/>
    <col min="15" max="15" width="15" style="238" hidden="1" customWidth="1" outlineLevel="1"/>
    <col min="16" max="17" width="14.28515625" style="238" hidden="1" customWidth="1" outlineLevel="1"/>
    <col min="18" max="18" width="14.7109375" style="238" hidden="1" customWidth="1" outlineLevel="1"/>
    <col min="19" max="19" width="15.28515625" style="238" hidden="1" customWidth="1" outlineLevel="1"/>
    <col min="20" max="20" width="21.7109375" style="238" customWidth="1" collapsed="1"/>
    <col min="21" max="21" width="16.140625" style="238" customWidth="1"/>
    <col min="22" max="23" width="16.28515625" style="238" customWidth="1"/>
    <col min="24" max="25" width="16.7109375" style="238" customWidth="1"/>
    <col min="26" max="26" width="18.7109375" style="238" customWidth="1"/>
    <col min="27" max="27" width="14.140625" style="246" customWidth="1"/>
    <col min="28" max="28" width="18.7109375" style="238" hidden="1" customWidth="1" outlineLevel="1"/>
    <col min="29" max="29" width="21.28515625" style="246" hidden="1" customWidth="1" outlineLevel="1"/>
    <col min="30" max="30" width="11.42578125" style="246" collapsed="1"/>
    <col min="31" max="16384" width="11.42578125" style="246"/>
  </cols>
  <sheetData>
    <row r="1" spans="1:29" s="149" customFormat="1" ht="24" customHeight="1">
      <c r="A1" s="148" t="s">
        <v>322</v>
      </c>
      <c r="B1" s="148"/>
    </row>
    <row r="2" spans="1:29" ht="14.25" customHeight="1" thickBot="1">
      <c r="A2" s="247"/>
      <c r="B2" s="247"/>
    </row>
    <row r="3" spans="1:29" s="156" customFormat="1" ht="66.75" customHeight="1" thickBot="1">
      <c r="A3" s="611" t="s">
        <v>329</v>
      </c>
      <c r="B3" s="326"/>
      <c r="C3" s="605" t="s">
        <v>330</v>
      </c>
      <c r="D3" s="612"/>
      <c r="E3" s="606" t="s">
        <v>170</v>
      </c>
      <c r="F3" s="608"/>
      <c r="G3" s="606" t="s">
        <v>331</v>
      </c>
      <c r="H3" s="608"/>
      <c r="I3" s="327" t="s">
        <v>105</v>
      </c>
      <c r="J3" s="607"/>
      <c r="K3" s="607"/>
      <c r="L3" s="607"/>
      <c r="M3" s="608"/>
      <c r="N3" s="327" t="s">
        <v>115</v>
      </c>
      <c r="O3" s="328"/>
      <c r="P3" s="605"/>
      <c r="Q3" s="605"/>
      <c r="R3" s="605"/>
      <c r="S3" s="605"/>
      <c r="T3" s="327" t="s">
        <v>116</v>
      </c>
      <c r="U3" s="605" t="s">
        <v>100</v>
      </c>
      <c r="V3" s="605"/>
      <c r="W3" s="605" t="s">
        <v>332</v>
      </c>
      <c r="X3" s="605"/>
      <c r="Y3" s="327" t="s">
        <v>333</v>
      </c>
      <c r="Z3" s="155" t="s">
        <v>103</v>
      </c>
      <c r="AA3" s="154" t="s">
        <v>104</v>
      </c>
      <c r="AB3" s="327" t="s">
        <v>168</v>
      </c>
    </row>
    <row r="4" spans="1:29" s="156" customFormat="1" ht="40.9" customHeight="1" thickBot="1">
      <c r="A4" s="611"/>
      <c r="B4" s="157" t="s">
        <v>45</v>
      </c>
      <c r="C4" s="328">
        <v>2016</v>
      </c>
      <c r="D4" s="328">
        <v>2017</v>
      </c>
      <c r="E4" s="328">
        <v>2018</v>
      </c>
      <c r="F4" s="328">
        <v>2019</v>
      </c>
      <c r="G4" s="328">
        <v>2020</v>
      </c>
      <c r="H4" s="328">
        <v>2021</v>
      </c>
      <c r="I4" s="328" t="s">
        <v>1</v>
      </c>
      <c r="J4" s="328">
        <v>2016</v>
      </c>
      <c r="K4" s="328">
        <v>2017</v>
      </c>
      <c r="L4" s="327">
        <v>2018</v>
      </c>
      <c r="M4" s="327">
        <v>2019</v>
      </c>
      <c r="N4" s="327" t="s">
        <v>1</v>
      </c>
      <c r="O4" s="327" t="s">
        <v>171</v>
      </c>
      <c r="P4" s="328">
        <v>2016</v>
      </c>
      <c r="Q4" s="328">
        <v>2017</v>
      </c>
      <c r="R4" s="328">
        <v>2018</v>
      </c>
      <c r="S4" s="328">
        <v>2019</v>
      </c>
      <c r="T4" s="328" t="s">
        <v>1</v>
      </c>
      <c r="U4" s="328">
        <v>2016</v>
      </c>
      <c r="V4" s="328">
        <v>2017</v>
      </c>
      <c r="W4" s="327">
        <v>2018</v>
      </c>
      <c r="X4" s="328">
        <v>2019</v>
      </c>
      <c r="Y4" s="328">
        <v>2020</v>
      </c>
      <c r="Z4" s="478" t="s">
        <v>398</v>
      </c>
      <c r="AA4" s="328"/>
      <c r="AB4" s="327" t="s">
        <v>169</v>
      </c>
    </row>
    <row r="5" spans="1:29" s="156" customFormat="1" ht="24" customHeight="1">
      <c r="A5" s="158" t="s">
        <v>334</v>
      </c>
      <c r="B5" s="159"/>
      <c r="C5" s="160"/>
      <c r="D5" s="160"/>
      <c r="E5" s="160"/>
      <c r="F5" s="160"/>
      <c r="G5" s="160"/>
      <c r="H5" s="160"/>
      <c r="I5" s="160"/>
      <c r="J5" s="160"/>
      <c r="K5" s="160"/>
      <c r="L5" s="161"/>
      <c r="M5" s="161"/>
      <c r="N5" s="161"/>
      <c r="O5" s="161"/>
      <c r="P5" s="160"/>
      <c r="Q5" s="160"/>
      <c r="R5" s="160"/>
      <c r="S5" s="160"/>
      <c r="T5" s="160"/>
      <c r="U5" s="160"/>
      <c r="V5" s="160"/>
      <c r="W5" s="161"/>
      <c r="X5" s="160"/>
      <c r="Y5" s="160"/>
      <c r="Z5" s="161"/>
      <c r="AA5" s="160"/>
      <c r="AB5" s="161"/>
    </row>
    <row r="6" spans="1:29" s="156" customFormat="1" ht="17.100000000000001" customHeight="1">
      <c r="A6" s="162" t="s">
        <v>5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3"/>
      <c r="V6" s="163"/>
      <c r="W6" s="162"/>
      <c r="X6" s="162"/>
      <c r="Y6" s="162"/>
      <c r="Z6" s="162"/>
      <c r="AA6" s="162"/>
      <c r="AB6" s="162"/>
    </row>
    <row r="7" spans="1:29" s="168" customFormat="1" ht="33" customHeight="1">
      <c r="A7" s="164" t="s">
        <v>380</v>
      </c>
      <c r="B7" s="164" t="s">
        <v>379</v>
      </c>
      <c r="C7" s="165">
        <v>228750</v>
      </c>
      <c r="D7" s="165">
        <v>112500</v>
      </c>
      <c r="E7" s="165">
        <v>0</v>
      </c>
      <c r="F7" s="165">
        <v>0</v>
      </c>
      <c r="G7" s="165">
        <v>0</v>
      </c>
      <c r="H7" s="165">
        <v>0</v>
      </c>
      <c r="I7" s="166">
        <v>341250</v>
      </c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6">
        <v>962200</v>
      </c>
      <c r="V7" s="166">
        <v>2066900</v>
      </c>
      <c r="W7" s="166">
        <v>2236400</v>
      </c>
      <c r="X7" s="166">
        <v>2236400</v>
      </c>
      <c r="Y7" s="166">
        <v>2236400</v>
      </c>
      <c r="Z7" s="166">
        <v>2236400</v>
      </c>
      <c r="AA7" s="167"/>
      <c r="AB7" s="166"/>
    </row>
    <row r="8" spans="1:29" s="177" customFormat="1" ht="33" hidden="1" customHeight="1" outlineLevel="1">
      <c r="A8" s="209"/>
      <c r="B8" s="209"/>
      <c r="C8" s="176"/>
      <c r="D8" s="176"/>
      <c r="E8" s="176"/>
      <c r="F8" s="176"/>
      <c r="G8" s="176"/>
      <c r="H8" s="176"/>
      <c r="I8" s="171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1"/>
      <c r="V8" s="171"/>
      <c r="W8" s="171"/>
      <c r="X8" s="171"/>
      <c r="Y8" s="171"/>
      <c r="Z8" s="171"/>
      <c r="AA8" s="170"/>
      <c r="AB8" s="171"/>
    </row>
    <row r="9" spans="1:29" s="177" customFormat="1" ht="33" hidden="1" customHeight="1" outlineLevel="1">
      <c r="A9" s="209"/>
      <c r="B9" s="209"/>
      <c r="C9" s="176"/>
      <c r="D9" s="176"/>
      <c r="E9" s="176"/>
      <c r="F9" s="176"/>
      <c r="G9" s="176"/>
      <c r="H9" s="176"/>
      <c r="I9" s="171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1"/>
      <c r="V9" s="171"/>
      <c r="W9" s="171"/>
      <c r="X9" s="171"/>
      <c r="Y9" s="171"/>
      <c r="Z9" s="171"/>
      <c r="AA9" s="170"/>
      <c r="AB9" s="171"/>
    </row>
    <row r="10" spans="1:29" s="168" customFormat="1" ht="36" customHeight="1" collapsed="1">
      <c r="A10" s="172" t="s">
        <v>382</v>
      </c>
      <c r="B10" s="172" t="s">
        <v>381</v>
      </c>
      <c r="C10" s="173">
        <v>517500</v>
      </c>
      <c r="D10" s="173">
        <v>0</v>
      </c>
      <c r="E10" s="173">
        <v>0</v>
      </c>
      <c r="F10" s="173">
        <v>0</v>
      </c>
      <c r="G10" s="173">
        <v>0</v>
      </c>
      <c r="H10" s="173">
        <v>0</v>
      </c>
      <c r="I10" s="174">
        <v>517500</v>
      </c>
      <c r="J10" s="174"/>
      <c r="K10" s="174"/>
      <c r="L10" s="174"/>
      <c r="M10" s="174"/>
      <c r="N10" s="174"/>
      <c r="O10" s="174"/>
      <c r="P10" s="106"/>
      <c r="Q10" s="106"/>
      <c r="R10" s="106"/>
      <c r="S10" s="106"/>
      <c r="T10" s="106"/>
      <c r="U10" s="174">
        <v>273349.79133333336</v>
      </c>
      <c r="V10" s="174">
        <v>197775.47999999998</v>
      </c>
      <c r="W10" s="174">
        <v>213919.27000000002</v>
      </c>
      <c r="X10" s="174">
        <v>213919.27000000002</v>
      </c>
      <c r="Y10" s="174">
        <v>213919.27000000002</v>
      </c>
      <c r="Z10" s="174">
        <v>213919.27000000002</v>
      </c>
      <c r="AA10" s="39">
        <v>3.9673000000000003</v>
      </c>
      <c r="AB10" s="307">
        <v>-73790</v>
      </c>
    </row>
    <row r="11" spans="1:29" s="168" customFormat="1" ht="27.75" customHeight="1">
      <c r="A11" s="172" t="s">
        <v>383</v>
      </c>
      <c r="B11" s="172" t="s">
        <v>384</v>
      </c>
      <c r="C11" s="173"/>
      <c r="D11" s="173"/>
      <c r="E11" s="173"/>
      <c r="F11" s="173"/>
      <c r="G11" s="173"/>
      <c r="H11" s="173"/>
      <c r="I11" s="174"/>
      <c r="J11" s="174"/>
      <c r="K11" s="174"/>
      <c r="L11" s="174"/>
      <c r="M11" s="174"/>
      <c r="N11" s="174"/>
      <c r="O11" s="174"/>
      <c r="P11" s="106"/>
      <c r="Q11" s="106"/>
      <c r="R11" s="106"/>
      <c r="S11" s="106"/>
      <c r="T11" s="106"/>
      <c r="U11" s="174">
        <v>159866</v>
      </c>
      <c r="V11" s="174">
        <v>182198</v>
      </c>
      <c r="W11" s="174">
        <v>182198</v>
      </c>
      <c r="X11" s="174">
        <v>182198</v>
      </c>
      <c r="Y11" s="174">
        <v>182198</v>
      </c>
      <c r="Z11" s="174">
        <v>182198</v>
      </c>
      <c r="AA11" s="39">
        <v>3.2920000000000003</v>
      </c>
      <c r="AB11" s="174">
        <v>9711</v>
      </c>
    </row>
    <row r="12" spans="1:29" s="177" customFormat="1" ht="33.75" hidden="1" customHeight="1" outlineLevel="1">
      <c r="A12" s="399"/>
      <c r="B12" s="399"/>
      <c r="C12" s="180"/>
      <c r="D12" s="180"/>
      <c r="E12" s="180"/>
      <c r="F12" s="180"/>
      <c r="G12" s="180"/>
      <c r="H12" s="180"/>
      <c r="I12" s="178"/>
      <c r="J12" s="178"/>
      <c r="K12" s="178"/>
      <c r="L12" s="178"/>
      <c r="M12" s="178"/>
      <c r="N12" s="178"/>
      <c r="O12" s="178"/>
      <c r="P12" s="38"/>
      <c r="Q12" s="38"/>
      <c r="R12" s="38"/>
      <c r="S12" s="38"/>
      <c r="T12" s="38"/>
      <c r="U12" s="178"/>
      <c r="V12" s="178"/>
      <c r="W12" s="178"/>
      <c r="X12" s="178"/>
      <c r="Y12" s="178"/>
      <c r="Z12" s="178"/>
      <c r="AA12" s="400"/>
      <c r="AB12" s="178"/>
    </row>
    <row r="13" spans="1:29" s="177" customFormat="1" ht="35.25" hidden="1" customHeight="1" outlineLevel="1">
      <c r="A13" s="399"/>
      <c r="B13" s="399"/>
      <c r="C13" s="180"/>
      <c r="D13" s="180"/>
      <c r="E13" s="180"/>
      <c r="F13" s="180"/>
      <c r="G13" s="180"/>
      <c r="H13" s="180"/>
      <c r="I13" s="180"/>
      <c r="J13" s="178"/>
      <c r="K13" s="178"/>
      <c r="L13" s="178"/>
      <c r="M13" s="178"/>
      <c r="N13" s="178"/>
      <c r="O13" s="178"/>
      <c r="P13" s="38"/>
      <c r="Q13" s="38"/>
      <c r="R13" s="38"/>
      <c r="S13" s="38"/>
      <c r="T13" s="38"/>
      <c r="U13" s="178"/>
      <c r="V13" s="178"/>
      <c r="W13" s="178"/>
      <c r="X13" s="178"/>
      <c r="Y13" s="178"/>
      <c r="Z13" s="178"/>
      <c r="AA13" s="400"/>
      <c r="AB13" s="178"/>
      <c r="AC13" s="401"/>
    </row>
    <row r="14" spans="1:29" s="177" customFormat="1" ht="34.5" hidden="1" customHeight="1" outlineLevel="1">
      <c r="A14" s="399"/>
      <c r="B14" s="399"/>
      <c r="C14" s="180"/>
      <c r="D14" s="180"/>
      <c r="E14" s="180"/>
      <c r="F14" s="180"/>
      <c r="G14" s="180"/>
      <c r="H14" s="180"/>
      <c r="I14" s="180"/>
      <c r="J14" s="178"/>
      <c r="K14" s="178"/>
      <c r="L14" s="178"/>
      <c r="M14" s="178"/>
      <c r="N14" s="178"/>
      <c r="O14" s="178"/>
      <c r="P14" s="38"/>
      <c r="Q14" s="38"/>
      <c r="R14" s="38"/>
      <c r="S14" s="38"/>
      <c r="T14" s="38"/>
      <c r="U14" s="178"/>
      <c r="V14" s="178"/>
      <c r="W14" s="178"/>
      <c r="X14" s="178"/>
      <c r="Y14" s="178"/>
      <c r="Z14" s="178"/>
      <c r="AA14" s="400"/>
      <c r="AB14" s="178"/>
    </row>
    <row r="15" spans="1:29" s="177" customFormat="1" ht="34.5" hidden="1" customHeight="1" outlineLevel="1">
      <c r="A15" s="399"/>
      <c r="B15" s="399"/>
      <c r="C15" s="180"/>
      <c r="D15" s="180"/>
      <c r="E15" s="180"/>
      <c r="F15" s="180"/>
      <c r="G15" s="180"/>
      <c r="H15" s="180"/>
      <c r="I15" s="178"/>
      <c r="J15" s="178"/>
      <c r="K15" s="178"/>
      <c r="L15" s="178"/>
      <c r="M15" s="178"/>
      <c r="N15" s="178"/>
      <c r="O15" s="178"/>
      <c r="P15" s="38"/>
      <c r="Q15" s="38"/>
      <c r="R15" s="38"/>
      <c r="S15" s="38"/>
      <c r="T15" s="38"/>
      <c r="U15" s="178"/>
      <c r="V15" s="178"/>
      <c r="W15" s="178"/>
      <c r="X15" s="178"/>
      <c r="Y15" s="178"/>
      <c r="Z15" s="178"/>
      <c r="AA15" s="400"/>
      <c r="AB15" s="178"/>
      <c r="AC15" s="401"/>
    </row>
    <row r="16" spans="1:29" s="177" customFormat="1" ht="34.5" hidden="1" customHeight="1" outlineLevel="1">
      <c r="A16" s="399"/>
      <c r="B16" s="399"/>
      <c r="C16" s="180"/>
      <c r="D16" s="180"/>
      <c r="E16" s="180"/>
      <c r="F16" s="180"/>
      <c r="G16" s="180"/>
      <c r="H16" s="180"/>
      <c r="I16" s="178"/>
      <c r="J16" s="178"/>
      <c r="K16" s="178"/>
      <c r="L16" s="178"/>
      <c r="M16" s="178"/>
      <c r="N16" s="178"/>
      <c r="O16" s="178"/>
      <c r="P16" s="38"/>
      <c r="Q16" s="38"/>
      <c r="R16" s="38"/>
      <c r="S16" s="38"/>
      <c r="T16" s="38"/>
      <c r="U16" s="178"/>
      <c r="V16" s="178"/>
      <c r="W16" s="178"/>
      <c r="X16" s="178"/>
      <c r="Y16" s="178"/>
      <c r="Z16" s="178"/>
      <c r="AA16" s="400"/>
      <c r="AB16" s="178"/>
    </row>
    <row r="17" spans="1:29" s="156" customFormat="1" ht="17.100000000000001" customHeight="1" collapsed="1">
      <c r="A17" s="162" t="s">
        <v>6</v>
      </c>
      <c r="B17" s="162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2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</row>
    <row r="18" spans="1:29" s="168" customFormat="1" ht="34.5" customHeight="1">
      <c r="A18" s="164" t="s">
        <v>386</v>
      </c>
      <c r="B18" s="164" t="s">
        <v>385</v>
      </c>
      <c r="C18" s="165">
        <v>2603500</v>
      </c>
      <c r="D18" s="165">
        <v>4070270</v>
      </c>
      <c r="E18" s="165">
        <v>2420510</v>
      </c>
      <c r="F18" s="165">
        <v>963750</v>
      </c>
      <c r="G18" s="165">
        <v>0</v>
      </c>
      <c r="H18" s="165">
        <v>0</v>
      </c>
      <c r="I18" s="166">
        <v>10058030</v>
      </c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6">
        <v>790150</v>
      </c>
      <c r="V18" s="166">
        <v>1378500</v>
      </c>
      <c r="W18" s="166">
        <v>2496400</v>
      </c>
      <c r="X18" s="166">
        <v>2496400</v>
      </c>
      <c r="Y18" s="166">
        <v>2496400</v>
      </c>
      <c r="Z18" s="166">
        <v>2496400</v>
      </c>
      <c r="AA18" s="167"/>
      <c r="AB18" s="166"/>
    </row>
    <row r="19" spans="1:29" s="177" customFormat="1" ht="60" customHeight="1">
      <c r="A19" s="172" t="s">
        <v>401</v>
      </c>
      <c r="B19" s="172" t="s">
        <v>400</v>
      </c>
      <c r="C19" s="173">
        <v>2402000</v>
      </c>
      <c r="D19" s="173">
        <v>6738000</v>
      </c>
      <c r="E19" s="173">
        <v>11785000</v>
      </c>
      <c r="F19" s="173">
        <v>2561500</v>
      </c>
      <c r="G19" s="173">
        <v>128000</v>
      </c>
      <c r="H19" s="173">
        <v>0</v>
      </c>
      <c r="I19" s="174">
        <v>23614500</v>
      </c>
      <c r="J19" s="178"/>
      <c r="K19" s="178"/>
      <c r="L19" s="178"/>
      <c r="M19" s="178"/>
      <c r="N19" s="178"/>
      <c r="O19" s="178">
        <v>0</v>
      </c>
      <c r="P19" s="402"/>
      <c r="Q19" s="402"/>
      <c r="R19" s="402"/>
      <c r="S19" s="402"/>
      <c r="T19" s="402"/>
      <c r="U19" s="174">
        <v>0</v>
      </c>
      <c r="V19" s="174">
        <v>0</v>
      </c>
      <c r="W19" s="174">
        <v>1754731.3658333332</v>
      </c>
      <c r="X19" s="174">
        <v>4545710.0146666672</v>
      </c>
      <c r="Y19" s="174">
        <v>4633635.7820000006</v>
      </c>
      <c r="Z19" s="174">
        <v>4633635.7820000006</v>
      </c>
      <c r="AA19" s="39">
        <v>65.520399999999995</v>
      </c>
      <c r="AB19" s="174">
        <v>354159</v>
      </c>
      <c r="AC19" s="499" t="s">
        <v>423</v>
      </c>
    </row>
    <row r="20" spans="1:29" s="168" customFormat="1" ht="30" customHeight="1">
      <c r="A20" s="172" t="s">
        <v>70</v>
      </c>
      <c r="B20" s="172" t="s">
        <v>387</v>
      </c>
      <c r="C20" s="173"/>
      <c r="D20" s="173"/>
      <c r="E20" s="173"/>
      <c r="F20" s="173"/>
      <c r="G20" s="173"/>
      <c r="H20" s="173"/>
      <c r="I20" s="174"/>
      <c r="J20" s="174"/>
      <c r="K20" s="174"/>
      <c r="L20" s="174"/>
      <c r="M20" s="174"/>
      <c r="N20" s="174"/>
      <c r="O20" s="174"/>
      <c r="P20" s="310"/>
      <c r="Q20" s="310"/>
      <c r="R20" s="310"/>
      <c r="S20" s="310"/>
      <c r="T20" s="107">
        <v>3276199.46</v>
      </c>
      <c r="U20" s="174"/>
      <c r="V20" s="174"/>
      <c r="W20" s="174"/>
      <c r="X20" s="174"/>
      <c r="Y20" s="174"/>
      <c r="Z20" s="174"/>
      <c r="AA20" s="39"/>
      <c r="AB20" s="174"/>
    </row>
    <row r="21" spans="1:29" s="177" customFormat="1" ht="34.5" customHeight="1">
      <c r="A21" s="172" t="s">
        <v>388</v>
      </c>
      <c r="B21" s="172" t="s">
        <v>389</v>
      </c>
      <c r="C21" s="173">
        <v>0</v>
      </c>
      <c r="D21" s="173">
        <v>75000</v>
      </c>
      <c r="E21" s="173">
        <v>0</v>
      </c>
      <c r="F21" s="173">
        <v>0</v>
      </c>
      <c r="G21" s="173">
        <v>0</v>
      </c>
      <c r="H21" s="173">
        <v>0</v>
      </c>
      <c r="I21" s="174">
        <v>75000</v>
      </c>
      <c r="J21" s="178"/>
      <c r="K21" s="178"/>
      <c r="L21" s="178"/>
      <c r="M21" s="178"/>
      <c r="N21" s="178"/>
      <c r="O21" s="178"/>
      <c r="P21" s="402"/>
      <c r="Q21" s="402"/>
      <c r="R21" s="402"/>
      <c r="S21" s="402"/>
      <c r="T21" s="402"/>
      <c r="U21" s="174">
        <v>0</v>
      </c>
      <c r="V21" s="174">
        <v>342122.29666666669</v>
      </c>
      <c r="W21" s="174">
        <v>1026366.89</v>
      </c>
      <c r="X21" s="174">
        <v>1026366.89</v>
      </c>
      <c r="Y21" s="174">
        <v>1026366.89</v>
      </c>
      <c r="Z21" s="174">
        <v>1026366.89</v>
      </c>
      <c r="AA21" s="39">
        <v>10.8042</v>
      </c>
      <c r="AB21" s="174">
        <v>62595</v>
      </c>
      <c r="AC21" s="499" t="s">
        <v>424</v>
      </c>
    </row>
    <row r="22" spans="1:29" s="156" customFormat="1" ht="19.5" customHeight="1">
      <c r="A22" s="162" t="s">
        <v>78</v>
      </c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2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</row>
    <row r="23" spans="1:29" s="168" customFormat="1" ht="36" customHeight="1">
      <c r="A23" s="164" t="s">
        <v>457</v>
      </c>
      <c r="B23" s="164" t="s">
        <v>399</v>
      </c>
      <c r="C23" s="182">
        <v>528750</v>
      </c>
      <c r="D23" s="182">
        <v>566250</v>
      </c>
      <c r="E23" s="182">
        <v>0</v>
      </c>
      <c r="F23" s="182">
        <v>0</v>
      </c>
      <c r="G23" s="182">
        <v>0</v>
      </c>
      <c r="H23" s="182">
        <v>0</v>
      </c>
      <c r="I23" s="183">
        <v>1095000</v>
      </c>
      <c r="J23" s="184"/>
      <c r="K23" s="184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</row>
    <row r="24" spans="1:29" s="156" customFormat="1" ht="22.5" customHeight="1">
      <c r="A24" s="162" t="s">
        <v>391</v>
      </c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2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</row>
    <row r="25" spans="1:29" s="168" customFormat="1" ht="26.25" customHeight="1">
      <c r="A25" s="169" t="s">
        <v>395</v>
      </c>
      <c r="B25" s="164" t="s">
        <v>390</v>
      </c>
      <c r="C25" s="165">
        <v>3127700</v>
      </c>
      <c r="D25" s="165">
        <v>0</v>
      </c>
      <c r="E25" s="165">
        <v>0</v>
      </c>
      <c r="F25" s="165">
        <v>0</v>
      </c>
      <c r="G25" s="165">
        <v>0</v>
      </c>
      <c r="H25" s="165">
        <v>0</v>
      </c>
      <c r="I25" s="166">
        <v>3127700</v>
      </c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6"/>
      <c r="V25" s="166"/>
      <c r="W25" s="166"/>
      <c r="X25" s="166"/>
      <c r="Y25" s="166"/>
      <c r="Z25" s="166"/>
      <c r="AA25" s="167"/>
      <c r="AB25" s="166"/>
    </row>
    <row r="26" spans="1:29" s="156" customFormat="1" ht="22.5" customHeight="1">
      <c r="A26" s="162" t="s">
        <v>8</v>
      </c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2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29" s="156" customFormat="1" ht="27" customHeight="1">
      <c r="A27" s="169" t="s">
        <v>395</v>
      </c>
      <c r="B27" s="164" t="s">
        <v>392</v>
      </c>
      <c r="C27" s="165">
        <v>2277369</v>
      </c>
      <c r="D27" s="165">
        <v>458550</v>
      </c>
      <c r="E27" s="165"/>
      <c r="F27" s="165"/>
      <c r="G27" s="165"/>
      <c r="H27" s="165"/>
      <c r="I27" s="166">
        <v>2735919</v>
      </c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</row>
    <row r="28" spans="1:29" s="210" customFormat="1" ht="31.5" customHeight="1">
      <c r="A28" s="172" t="s">
        <v>394</v>
      </c>
      <c r="B28" s="172" t="s">
        <v>387</v>
      </c>
      <c r="C28" s="173">
        <v>0</v>
      </c>
      <c r="D28" s="173">
        <v>560000</v>
      </c>
      <c r="E28" s="173">
        <v>0</v>
      </c>
      <c r="F28" s="173">
        <v>0</v>
      </c>
      <c r="G28" s="173">
        <v>0</v>
      </c>
      <c r="H28" s="173">
        <v>0</v>
      </c>
      <c r="I28" s="174">
        <v>560000</v>
      </c>
      <c r="J28" s="178"/>
      <c r="K28" s="178"/>
      <c r="L28" s="178"/>
      <c r="M28" s="178"/>
      <c r="N28" s="178"/>
      <c r="O28" s="178"/>
      <c r="P28" s="402"/>
      <c r="Q28" s="402"/>
      <c r="R28" s="402"/>
      <c r="S28" s="402"/>
      <c r="T28" s="402"/>
      <c r="U28" s="178"/>
      <c r="V28" s="178"/>
      <c r="W28" s="178"/>
      <c r="X28" s="178"/>
      <c r="Y28" s="178"/>
      <c r="Z28" s="178"/>
      <c r="AA28" s="400"/>
      <c r="AB28" s="178"/>
    </row>
    <row r="29" spans="1:29" s="156" customFormat="1" ht="24" customHeight="1">
      <c r="A29" s="162" t="s">
        <v>9</v>
      </c>
      <c r="B29" s="162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2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</row>
    <row r="30" spans="1:29" s="168" customFormat="1" ht="24.75" customHeight="1">
      <c r="A30" s="169" t="s">
        <v>396</v>
      </c>
      <c r="B30" s="164" t="s">
        <v>393</v>
      </c>
      <c r="C30" s="182">
        <v>0</v>
      </c>
      <c r="D30" s="182">
        <v>0</v>
      </c>
      <c r="E30" s="182">
        <v>0</v>
      </c>
      <c r="F30" s="182">
        <v>0</v>
      </c>
      <c r="G30" s="182">
        <v>0</v>
      </c>
      <c r="H30" s="182">
        <v>0</v>
      </c>
      <c r="I30" s="183">
        <v>0</v>
      </c>
      <c r="J30" s="184"/>
      <c r="K30" s="184"/>
      <c r="L30" s="184"/>
      <c r="M30" s="184"/>
      <c r="N30" s="184"/>
      <c r="O30" s="167"/>
      <c r="P30" s="184"/>
      <c r="Q30" s="184"/>
      <c r="R30" s="184"/>
      <c r="S30" s="184"/>
      <c r="T30" s="184"/>
      <c r="U30" s="166">
        <v>151000</v>
      </c>
      <c r="V30" s="166">
        <v>151000</v>
      </c>
      <c r="W30" s="166">
        <v>151000</v>
      </c>
      <c r="X30" s="166">
        <v>151000</v>
      </c>
      <c r="Y30" s="166">
        <v>151000</v>
      </c>
      <c r="Z30" s="166">
        <v>151000</v>
      </c>
      <c r="AA30" s="167"/>
      <c r="AB30" s="166"/>
    </row>
    <row r="31" spans="1:29" s="156" customFormat="1" ht="24" customHeight="1">
      <c r="A31" s="162" t="s">
        <v>82</v>
      </c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2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</row>
    <row r="32" spans="1:29" s="168" customFormat="1" ht="30.75" customHeight="1">
      <c r="A32" s="169" t="s">
        <v>2</v>
      </c>
      <c r="B32" s="164" t="s">
        <v>397</v>
      </c>
      <c r="C32" s="182"/>
      <c r="D32" s="182"/>
      <c r="E32" s="182"/>
      <c r="F32" s="182"/>
      <c r="G32" s="182"/>
      <c r="H32" s="182"/>
      <c r="I32" s="183"/>
      <c r="J32" s="184"/>
      <c r="K32" s="184"/>
      <c r="L32" s="184"/>
      <c r="M32" s="184"/>
      <c r="N32" s="184"/>
      <c r="O32" s="167"/>
      <c r="P32" s="184"/>
      <c r="Q32" s="184"/>
      <c r="R32" s="184"/>
      <c r="S32" s="184"/>
      <c r="T32" s="184"/>
      <c r="U32" s="166">
        <v>-113100</v>
      </c>
      <c r="V32" s="166">
        <v>-113100</v>
      </c>
      <c r="W32" s="166">
        <v>-113100</v>
      </c>
      <c r="X32" s="166">
        <v>-113100</v>
      </c>
      <c r="Y32" s="166">
        <v>-113100</v>
      </c>
      <c r="Z32" s="166">
        <v>-113100</v>
      </c>
      <c r="AA32" s="167"/>
      <c r="AB32" s="166"/>
    </row>
    <row r="33" spans="1:29" s="156" customFormat="1" ht="44.25" customHeight="1">
      <c r="A33" s="250" t="s">
        <v>341</v>
      </c>
      <c r="B33" s="162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2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</row>
    <row r="34" spans="1:29" s="252" customFormat="1" ht="37.5" customHeight="1">
      <c r="A34" s="190" t="s">
        <v>342</v>
      </c>
      <c r="B34" s="164" t="s">
        <v>344</v>
      </c>
      <c r="C34" s="191">
        <f t="shared" ref="C34:I34" si="0">C7+C18+C23+C25+C27+C30+C32</f>
        <v>8766069</v>
      </c>
      <c r="D34" s="191">
        <f t="shared" si="0"/>
        <v>5207570</v>
      </c>
      <c r="E34" s="191">
        <f t="shared" si="0"/>
        <v>2420510</v>
      </c>
      <c r="F34" s="191">
        <f t="shared" si="0"/>
        <v>963750</v>
      </c>
      <c r="G34" s="191">
        <f t="shared" si="0"/>
        <v>0</v>
      </c>
      <c r="H34" s="191">
        <f t="shared" si="0"/>
        <v>0</v>
      </c>
      <c r="I34" s="191">
        <f t="shared" si="0"/>
        <v>17357899</v>
      </c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>
        <f t="shared" ref="U34:Z34" si="1">U7+U18+U23+U25+U27+U30+U32</f>
        <v>1790250</v>
      </c>
      <c r="V34" s="191">
        <f t="shared" si="1"/>
        <v>3483300</v>
      </c>
      <c r="W34" s="191">
        <f t="shared" si="1"/>
        <v>4770700</v>
      </c>
      <c r="X34" s="191">
        <f t="shared" si="1"/>
        <v>4770700</v>
      </c>
      <c r="Y34" s="191">
        <f t="shared" si="1"/>
        <v>4770700</v>
      </c>
      <c r="Z34" s="191">
        <f t="shared" si="1"/>
        <v>4770700</v>
      </c>
      <c r="AA34" s="191"/>
      <c r="AB34" s="191"/>
    </row>
    <row r="35" spans="1:29" s="403" customFormat="1" ht="37.5" hidden="1" customHeight="1" outlineLevel="1">
      <c r="A35" s="285"/>
      <c r="B35" s="298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</row>
    <row r="36" spans="1:29" s="287" customFormat="1" ht="42.75" hidden="1" customHeight="1" outlineLevel="1">
      <c r="A36" s="288" t="s">
        <v>148</v>
      </c>
      <c r="B36" s="289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</row>
    <row r="37" spans="1:29" s="199" customFormat="1" ht="37.5" customHeight="1" collapsed="1">
      <c r="A37" s="196" t="s">
        <v>343</v>
      </c>
      <c r="B37" s="172" t="s">
        <v>345</v>
      </c>
      <c r="C37" s="197">
        <f>C10+C11+C19+C20+C21+C28</f>
        <v>2919500</v>
      </c>
      <c r="D37" s="197">
        <f t="shared" ref="D37:AB37" si="2">D10+D11+D19+D20+D21+D28</f>
        <v>7373000</v>
      </c>
      <c r="E37" s="197">
        <f t="shared" si="2"/>
        <v>11785000</v>
      </c>
      <c r="F37" s="197">
        <f t="shared" si="2"/>
        <v>2561500</v>
      </c>
      <c r="G37" s="197">
        <f t="shared" si="2"/>
        <v>128000</v>
      </c>
      <c r="H37" s="197">
        <f t="shared" si="2"/>
        <v>0</v>
      </c>
      <c r="I37" s="197">
        <f t="shared" si="2"/>
        <v>24767000</v>
      </c>
      <c r="J37" s="197"/>
      <c r="K37" s="197"/>
      <c r="L37" s="197"/>
      <c r="M37" s="197"/>
      <c r="N37" s="197"/>
      <c r="O37" s="197">
        <f t="shared" si="2"/>
        <v>0</v>
      </c>
      <c r="P37" s="492">
        <f t="shared" si="2"/>
        <v>0</v>
      </c>
      <c r="Q37" s="492">
        <f t="shared" si="2"/>
        <v>0</v>
      </c>
      <c r="R37" s="492">
        <f t="shared" si="2"/>
        <v>0</v>
      </c>
      <c r="S37" s="492">
        <f t="shared" si="2"/>
        <v>0</v>
      </c>
      <c r="T37" s="197">
        <f t="shared" si="2"/>
        <v>3276199.46</v>
      </c>
      <c r="U37" s="197">
        <f t="shared" si="2"/>
        <v>433215.79133333336</v>
      </c>
      <c r="V37" s="197">
        <f t="shared" si="2"/>
        <v>722095.77666666661</v>
      </c>
      <c r="W37" s="197">
        <f t="shared" si="2"/>
        <v>3177215.5258333334</v>
      </c>
      <c r="X37" s="197">
        <f t="shared" si="2"/>
        <v>5968194.1746666664</v>
      </c>
      <c r="Y37" s="197">
        <f t="shared" si="2"/>
        <v>6056119.9420000007</v>
      </c>
      <c r="Z37" s="197">
        <f t="shared" si="2"/>
        <v>6056119.9420000007</v>
      </c>
      <c r="AA37" s="451">
        <f t="shared" si="2"/>
        <v>83.583899999999986</v>
      </c>
      <c r="AB37" s="197">
        <f t="shared" si="2"/>
        <v>352675</v>
      </c>
    </row>
    <row r="38" spans="1:29" s="253" customFormat="1" ht="37.5" hidden="1" customHeight="1" outlineLevel="1">
      <c r="A38" s="291"/>
      <c r="B38" s="399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404"/>
      <c r="AB38" s="292"/>
    </row>
    <row r="39" spans="1:29" s="253" customFormat="1" ht="48.75" hidden="1" customHeight="1" outlineLevel="1">
      <c r="A39" s="294" t="s">
        <v>151</v>
      </c>
      <c r="B39" s="295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405"/>
      <c r="AB39" s="257"/>
    </row>
    <row r="40" spans="1:29" s="204" customFormat="1" ht="42.75" customHeight="1" collapsed="1">
      <c r="A40" s="203" t="s">
        <v>346</v>
      </c>
      <c r="B40" s="232"/>
      <c r="C40" s="483">
        <f>C34+C37</f>
        <v>11685569</v>
      </c>
      <c r="D40" s="483">
        <f t="shared" ref="D40:AA40" si="3">D34+D37</f>
        <v>12580570</v>
      </c>
      <c r="E40" s="483">
        <f t="shared" si="3"/>
        <v>14205510</v>
      </c>
      <c r="F40" s="483">
        <f t="shared" si="3"/>
        <v>3525250</v>
      </c>
      <c r="G40" s="483">
        <f t="shared" si="3"/>
        <v>128000</v>
      </c>
      <c r="H40" s="483">
        <f t="shared" si="3"/>
        <v>0</v>
      </c>
      <c r="I40" s="483">
        <f t="shared" si="3"/>
        <v>42124899</v>
      </c>
      <c r="J40" s="483"/>
      <c r="K40" s="483"/>
      <c r="L40" s="483"/>
      <c r="M40" s="483"/>
      <c r="N40" s="483"/>
      <c r="O40" s="483">
        <f t="shared" si="3"/>
        <v>0</v>
      </c>
      <c r="P40" s="493">
        <f t="shared" si="3"/>
        <v>0</v>
      </c>
      <c r="Q40" s="493">
        <f t="shared" si="3"/>
        <v>0</v>
      </c>
      <c r="R40" s="493">
        <f t="shared" si="3"/>
        <v>0</v>
      </c>
      <c r="S40" s="493">
        <f t="shared" si="3"/>
        <v>0</v>
      </c>
      <c r="T40" s="483">
        <f t="shared" si="3"/>
        <v>3276199.46</v>
      </c>
      <c r="U40" s="483">
        <f t="shared" si="3"/>
        <v>2223465.7913333336</v>
      </c>
      <c r="V40" s="483">
        <f t="shared" si="3"/>
        <v>4205395.7766666664</v>
      </c>
      <c r="W40" s="483">
        <f t="shared" si="3"/>
        <v>7947915.5258333329</v>
      </c>
      <c r="X40" s="483">
        <f t="shared" si="3"/>
        <v>10738894.174666665</v>
      </c>
      <c r="Y40" s="483">
        <f t="shared" si="3"/>
        <v>10826819.942000002</v>
      </c>
      <c r="Z40" s="483">
        <f t="shared" si="3"/>
        <v>10826819.942000002</v>
      </c>
      <c r="AA40" s="484">
        <f t="shared" si="3"/>
        <v>83.583899999999986</v>
      </c>
      <c r="AB40" s="483"/>
    </row>
    <row r="41" spans="1:29" s="210" customFormat="1" ht="17.25" customHeight="1">
      <c r="A41" s="208"/>
      <c r="B41" s="209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76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</row>
    <row r="42" spans="1:29" s="156" customFormat="1" ht="30" customHeight="1">
      <c r="A42" s="254" t="s">
        <v>335</v>
      </c>
      <c r="B42" s="189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</row>
    <row r="43" spans="1:29" s="437" customFormat="1" ht="60" hidden="1" customHeight="1" outlineLevel="1">
      <c r="A43" s="259" t="s">
        <v>339</v>
      </c>
      <c r="B43" s="211" t="s">
        <v>338</v>
      </c>
      <c r="C43" s="497"/>
      <c r="D43" s="497"/>
      <c r="E43" s="497"/>
      <c r="F43" s="497"/>
      <c r="G43" s="497"/>
      <c r="H43" s="497"/>
      <c r="I43" s="195">
        <v>17357899</v>
      </c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487">
        <v>2487500</v>
      </c>
      <c r="V43" s="487">
        <v>4596700</v>
      </c>
      <c r="W43" s="487">
        <v>5296200</v>
      </c>
      <c r="X43" s="487">
        <v>5296200</v>
      </c>
      <c r="Y43" s="487">
        <v>5296200</v>
      </c>
      <c r="Z43" s="260">
        <v>5296200</v>
      </c>
      <c r="AA43" s="260"/>
      <c r="AB43" s="212"/>
      <c r="AC43" s="488"/>
    </row>
    <row r="44" spans="1:29" s="437" customFormat="1" ht="51" hidden="1" customHeight="1" outlineLevel="1">
      <c r="A44" s="406" t="s">
        <v>340</v>
      </c>
      <c r="B44" s="491" t="s">
        <v>338</v>
      </c>
      <c r="C44" s="494"/>
      <c r="D44" s="494"/>
      <c r="E44" s="494"/>
      <c r="F44" s="494"/>
      <c r="G44" s="494"/>
      <c r="H44" s="494"/>
      <c r="I44" s="407">
        <v>24917500</v>
      </c>
      <c r="J44" s="407"/>
      <c r="K44" s="407"/>
      <c r="L44" s="407"/>
      <c r="M44" s="407"/>
      <c r="N44" s="407"/>
      <c r="O44" s="407"/>
      <c r="P44" s="490"/>
      <c r="Q44" s="490"/>
      <c r="R44" s="490"/>
      <c r="S44" s="490"/>
      <c r="T44" s="490"/>
      <c r="U44" s="495">
        <v>377500</v>
      </c>
      <c r="V44" s="495">
        <v>320300</v>
      </c>
      <c r="W44" s="495">
        <v>2733800</v>
      </c>
      <c r="X44" s="496">
        <v>6789800</v>
      </c>
      <c r="Y44" s="496">
        <v>6877800</v>
      </c>
      <c r="Z44" s="407">
        <v>6877800</v>
      </c>
      <c r="AA44" s="409">
        <v>82.869299999999996</v>
      </c>
      <c r="AB44" s="441"/>
    </row>
    <row r="45" spans="1:29" s="213" customFormat="1" ht="42" customHeight="1" collapsed="1">
      <c r="A45" s="259" t="s">
        <v>12</v>
      </c>
      <c r="B45" s="211" t="s">
        <v>337</v>
      </c>
      <c r="C45" s="260"/>
      <c r="D45" s="260"/>
      <c r="E45" s="260"/>
      <c r="F45" s="260"/>
      <c r="G45" s="260"/>
      <c r="H45" s="260"/>
      <c r="I45" s="260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0"/>
      <c r="V45" s="260"/>
      <c r="W45" s="260"/>
      <c r="X45" s="260"/>
      <c r="Y45" s="260"/>
      <c r="Z45" s="260"/>
      <c r="AA45" s="261"/>
      <c r="AB45" s="212"/>
    </row>
    <row r="46" spans="1:29" s="224" customFormat="1" ht="47.25" customHeight="1">
      <c r="A46" s="203" t="s">
        <v>336</v>
      </c>
      <c r="B46" s="262"/>
      <c r="C46" s="594"/>
      <c r="D46" s="594"/>
      <c r="E46" s="594"/>
      <c r="F46" s="594"/>
      <c r="G46" s="594"/>
      <c r="H46" s="594"/>
      <c r="I46" s="263">
        <f>SUM(I43:I45)</f>
        <v>42275399</v>
      </c>
      <c r="J46" s="263"/>
      <c r="K46" s="263"/>
      <c r="L46" s="263"/>
      <c r="M46" s="263"/>
      <c r="N46" s="263"/>
      <c r="O46" s="263">
        <f t="shared" ref="O46" si="4">SUM(O43:O45)</f>
        <v>0</v>
      </c>
      <c r="P46" s="408"/>
      <c r="Q46" s="408"/>
      <c r="R46" s="408"/>
      <c r="S46" s="408"/>
      <c r="T46" s="263">
        <v>2100000</v>
      </c>
      <c r="U46" s="263">
        <f>SUM(U43:U45)</f>
        <v>2865000</v>
      </c>
      <c r="V46" s="263">
        <f t="shared" ref="V46:Y46" si="5">SUM(V43:V45)</f>
        <v>4917000</v>
      </c>
      <c r="W46" s="263">
        <f t="shared" si="5"/>
        <v>8030000</v>
      </c>
      <c r="X46" s="263">
        <f t="shared" si="5"/>
        <v>12086000</v>
      </c>
      <c r="Y46" s="263">
        <f t="shared" si="5"/>
        <v>12174000</v>
      </c>
      <c r="Z46" s="263">
        <f>SUM(Z43:Z45)</f>
        <v>12174000</v>
      </c>
      <c r="AA46" s="264">
        <f>SUM(AA43:AA45)</f>
        <v>82.869299999999996</v>
      </c>
      <c r="AB46" s="223"/>
      <c r="AC46" s="224" t="s">
        <v>411</v>
      </c>
    </row>
    <row r="47" spans="1:29" s="224" customFormat="1" ht="35.25" hidden="1" customHeight="1" outlineLevel="1">
      <c r="A47" s="231"/>
      <c r="B47" s="186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6"/>
      <c r="AB47" s="265"/>
      <c r="AC47" s="267"/>
    </row>
    <row r="48" spans="1:29" s="224" customFormat="1" ht="35.25" hidden="1" customHeight="1" outlineLevel="1">
      <c r="A48" s="231"/>
      <c r="B48" s="186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6"/>
      <c r="AB48" s="265"/>
      <c r="AC48" s="267"/>
    </row>
    <row r="49" spans="1:29" s="213" customFormat="1" ht="33.75" hidden="1" customHeight="1" outlineLevel="1">
      <c r="A49" s="232" t="s">
        <v>120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35"/>
      <c r="AB49" s="232"/>
    </row>
    <row r="50" spans="1:29" s="236" customFormat="1" ht="24.6" customHeight="1" collapsed="1">
      <c r="A50" s="233"/>
      <c r="B50" s="233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</row>
    <row r="51" spans="1:29" s="236" customFormat="1" ht="31.9" hidden="1" customHeight="1" outlineLevel="1">
      <c r="A51" s="236" t="s">
        <v>99</v>
      </c>
      <c r="B51" s="268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</row>
    <row r="52" spans="1:29" s="274" customFormat="1" ht="58.9" hidden="1" customHeight="1" outlineLevel="1">
      <c r="A52" s="270" t="s">
        <v>188</v>
      </c>
      <c r="B52" s="271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3" t="s">
        <v>311</v>
      </c>
    </row>
    <row r="53" spans="1:29" s="274" customFormat="1" ht="59.45" hidden="1" customHeight="1" outlineLevel="1">
      <c r="A53" s="270" t="s">
        <v>189</v>
      </c>
      <c r="B53" s="271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5"/>
      <c r="AB53" s="272"/>
      <c r="AC53" s="276"/>
    </row>
    <row r="54" spans="1:29" s="238" customFormat="1" ht="20.25" customHeight="1" collapsed="1">
      <c r="A54" s="237"/>
      <c r="V54" s="239"/>
      <c r="AA54" s="277" t="s">
        <v>121</v>
      </c>
    </row>
    <row r="55" spans="1:29" s="204" customFormat="1" ht="89.25" customHeight="1">
      <c r="A55" s="243" t="s">
        <v>402</v>
      </c>
      <c r="B55" s="243"/>
      <c r="C55" s="241">
        <f>C46-C40</f>
        <v>-11685569</v>
      </c>
      <c r="D55" s="241">
        <f t="shared" ref="D55:Z55" si="6">D46-D40</f>
        <v>-12580570</v>
      </c>
      <c r="E55" s="241">
        <f>E46-E40</f>
        <v>-14205510</v>
      </c>
      <c r="F55" s="241">
        <f t="shared" si="6"/>
        <v>-3525250</v>
      </c>
      <c r="G55" s="241">
        <f t="shared" si="6"/>
        <v>-128000</v>
      </c>
      <c r="H55" s="241">
        <f t="shared" si="6"/>
        <v>0</v>
      </c>
      <c r="I55" s="278">
        <f>I46-I40</f>
        <v>150500</v>
      </c>
      <c r="J55" s="241"/>
      <c r="K55" s="241"/>
      <c r="L55" s="241"/>
      <c r="M55" s="241"/>
      <c r="N55" s="241"/>
      <c r="O55" s="241">
        <f t="shared" si="6"/>
        <v>0</v>
      </c>
      <c r="P55" s="241">
        <f t="shared" si="6"/>
        <v>0</v>
      </c>
      <c r="Q55" s="241">
        <f t="shared" si="6"/>
        <v>0</v>
      </c>
      <c r="R55" s="241">
        <f t="shared" si="6"/>
        <v>0</v>
      </c>
      <c r="S55" s="241">
        <f t="shared" si="6"/>
        <v>0</v>
      </c>
      <c r="T55" s="241">
        <f t="shared" si="6"/>
        <v>-1176199.46</v>
      </c>
      <c r="U55" s="278">
        <f>U46-U40</f>
        <v>641534.20866666641</v>
      </c>
      <c r="V55" s="278">
        <f t="shared" si="6"/>
        <v>711604.22333333362</v>
      </c>
      <c r="W55" s="278">
        <f t="shared" si="6"/>
        <v>82084.474166667089</v>
      </c>
      <c r="X55" s="278">
        <f t="shared" si="6"/>
        <v>1347105.8253333345</v>
      </c>
      <c r="Y55" s="278">
        <f t="shared" si="6"/>
        <v>1347180.0579999983</v>
      </c>
      <c r="Z55" s="278">
        <f t="shared" si="6"/>
        <v>1347180.0579999983</v>
      </c>
      <c r="AA55" s="279">
        <f>AA46-AA40</f>
        <v>-0.71459999999999013</v>
      </c>
      <c r="AB55" s="241"/>
      <c r="AC55" s="498" t="s">
        <v>449</v>
      </c>
    </row>
    <row r="56" spans="1:29" s="204" customFormat="1" ht="51" hidden="1" customHeight="1" outlineLevel="1">
      <c r="A56" s="205"/>
      <c r="B56" s="280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281"/>
      <c r="Z56" s="281"/>
      <c r="AA56" s="282"/>
      <c r="AB56" s="281"/>
      <c r="AC56" s="267"/>
    </row>
    <row r="57" spans="1:29" s="149" customFormat="1" ht="66" hidden="1" customHeight="1" outlineLevel="1">
      <c r="A57" s="243" t="s">
        <v>122</v>
      </c>
      <c r="B57" s="243"/>
      <c r="C57" s="243"/>
      <c r="D57" s="243"/>
      <c r="E57" s="243"/>
      <c r="F57" s="243"/>
      <c r="G57" s="243"/>
      <c r="H57" s="243"/>
      <c r="I57" s="245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5"/>
      <c r="AA57" s="279">
        <f>AA55-AA56</f>
        <v>-0.71459999999999013</v>
      </c>
      <c r="AB57" s="245"/>
      <c r="AC57" s="554"/>
    </row>
    <row r="58" spans="1:29" ht="33.6" customHeight="1" collapsed="1"/>
  </sheetData>
  <sheetProtection password="DA9F" sheet="1" objects="1" scenarios="1"/>
  <mergeCells count="8">
    <mergeCell ref="U3:V3"/>
    <mergeCell ref="W3:X3"/>
    <mergeCell ref="A3:A4"/>
    <mergeCell ref="C3:D3"/>
    <mergeCell ref="E3:F3"/>
    <mergeCell ref="G3:H3"/>
    <mergeCell ref="J3:M3"/>
    <mergeCell ref="P3:S3"/>
  </mergeCells>
  <pageMargins left="0.31496062992125984" right="0.11811023622047245" top="0.39370078740157483" bottom="0.35433070866141736" header="0.19685039370078741" footer="0.19685039370078741"/>
  <pageSetup paperSize="9" scale="60" fitToHeight="2" orientation="landscape" r:id="rId1"/>
  <headerFooter alignWithMargins="0">
    <oddHeader>&amp;RAnlage 2 GRDrs 658/2015</oddHeader>
    <oddFooter>&amp;CSeite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V44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RowHeight="12.75" outlineLevelRow="1" outlineLevelCol="1"/>
  <cols>
    <col min="1" max="1" width="48.28515625" style="14" customWidth="1"/>
    <col min="2" max="2" width="15.85546875" style="14" customWidth="1"/>
    <col min="3" max="4" width="14" style="14" customWidth="1"/>
    <col min="5" max="6" width="12.7109375" style="14" hidden="1" customWidth="1" outlineLevel="1"/>
    <col min="7" max="7" width="16.7109375" style="14" customWidth="1" collapsed="1"/>
    <col min="8" max="8" width="13.28515625" style="14" hidden="1" customWidth="1" outlineLevel="1"/>
    <col min="9" max="9" width="4.140625" style="14" hidden="1" customWidth="1" outlineLevel="1"/>
    <col min="10" max="10" width="4.42578125" style="14" hidden="1" customWidth="1" outlineLevel="1"/>
    <col min="11" max="11" width="3.7109375" style="14" hidden="1" customWidth="1" outlineLevel="1"/>
    <col min="12" max="12" width="3.85546875" style="14" hidden="1" customWidth="1" outlineLevel="1"/>
    <col min="13" max="13" width="13" style="14" hidden="1" customWidth="1" outlineLevel="1"/>
    <col min="14" max="14" width="14.85546875" style="14" customWidth="1" collapsed="1"/>
    <col min="15" max="17" width="14.85546875" style="14" customWidth="1"/>
    <col min="18" max="18" width="18.5703125" style="14" customWidth="1"/>
    <col min="19" max="19" width="12.7109375" style="14" customWidth="1"/>
    <col min="20" max="20" width="15.85546875" style="14" hidden="1" customWidth="1" outlineLevel="1"/>
    <col min="21" max="21" width="20.42578125" hidden="1" customWidth="1" outlineLevel="1"/>
    <col min="22" max="22" width="16.85546875" customWidth="1" collapsed="1"/>
  </cols>
  <sheetData>
    <row r="1" spans="1:21" s="74" customFormat="1" ht="15.75">
      <c r="A1" s="73" t="s">
        <v>322</v>
      </c>
      <c r="B1" s="5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1" s="1" customFormat="1" ht="16.5" customHeight="1" thickBot="1">
      <c r="A2" s="3"/>
      <c r="B2" s="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1" s="51" customFormat="1" ht="69.75" customHeight="1" thickBot="1">
      <c r="A3" s="615" t="s">
        <v>447</v>
      </c>
      <c r="B3" s="70"/>
      <c r="C3" s="599"/>
      <c r="D3" s="599"/>
      <c r="E3" s="599"/>
      <c r="F3" s="599"/>
      <c r="G3" s="599"/>
      <c r="H3" s="121" t="s">
        <v>191</v>
      </c>
      <c r="I3" s="122"/>
      <c r="J3" s="122"/>
      <c r="K3" s="122"/>
      <c r="L3" s="122"/>
      <c r="M3" s="122" t="s">
        <v>320</v>
      </c>
      <c r="N3" s="604" t="s">
        <v>93</v>
      </c>
      <c r="O3" s="602"/>
      <c r="P3" s="602"/>
      <c r="Q3" s="603"/>
      <c r="R3" s="122" t="s">
        <v>113</v>
      </c>
      <c r="S3" s="601" t="s">
        <v>15</v>
      </c>
      <c r="T3" s="122" t="s">
        <v>168</v>
      </c>
    </row>
    <row r="4" spans="1:21" s="51" customFormat="1" ht="41.25" customHeight="1" thickBot="1">
      <c r="A4" s="616"/>
      <c r="B4" s="70" t="s">
        <v>45</v>
      </c>
      <c r="C4" s="121">
        <v>2016</v>
      </c>
      <c r="D4" s="121">
        <v>2017</v>
      </c>
      <c r="E4" s="121">
        <v>2018</v>
      </c>
      <c r="F4" s="121">
        <v>2019</v>
      </c>
      <c r="G4" s="121" t="s">
        <v>1</v>
      </c>
      <c r="H4" s="122" t="s">
        <v>302</v>
      </c>
      <c r="I4" s="122"/>
      <c r="J4" s="122"/>
      <c r="K4" s="122"/>
      <c r="L4" s="122"/>
      <c r="M4" s="121" t="s">
        <v>1</v>
      </c>
      <c r="N4" s="121">
        <v>2016</v>
      </c>
      <c r="O4" s="121">
        <v>2017</v>
      </c>
      <c r="P4" s="121">
        <v>2018</v>
      </c>
      <c r="Q4" s="121">
        <v>2019</v>
      </c>
      <c r="R4" s="121" t="s">
        <v>29</v>
      </c>
      <c r="S4" s="601"/>
      <c r="T4" s="121" t="s">
        <v>192</v>
      </c>
    </row>
    <row r="5" spans="1:21" s="51" customFormat="1" ht="21" customHeight="1">
      <c r="A5" s="23" t="s">
        <v>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7"/>
      <c r="N5" s="123"/>
      <c r="O5" s="123"/>
      <c r="P5" s="123"/>
      <c r="Q5" s="123"/>
      <c r="R5" s="123"/>
      <c r="S5" s="123"/>
      <c r="T5" s="123"/>
    </row>
    <row r="6" spans="1:21" s="54" customFormat="1" ht="43.5" customHeight="1">
      <c r="A6" s="65" t="s">
        <v>425</v>
      </c>
      <c r="B6" s="501" t="s">
        <v>437</v>
      </c>
      <c r="C6" s="49">
        <v>127875</v>
      </c>
      <c r="D6" s="49"/>
      <c r="E6" s="49"/>
      <c r="F6" s="49"/>
      <c r="G6" s="332">
        <v>127875</v>
      </c>
      <c r="H6" s="49"/>
      <c r="I6" s="49"/>
      <c r="J6" s="49"/>
      <c r="K6" s="49"/>
      <c r="L6" s="49"/>
      <c r="M6" s="504"/>
      <c r="N6" s="49">
        <v>-86150</v>
      </c>
      <c r="O6" s="49">
        <v>-83600</v>
      </c>
      <c r="P6" s="49">
        <v>-83600</v>
      </c>
      <c r="Q6" s="49">
        <v>-83600</v>
      </c>
      <c r="R6" s="49">
        <v>-83600</v>
      </c>
      <c r="S6" s="49"/>
      <c r="T6" s="49"/>
      <c r="U6" s="66"/>
    </row>
    <row r="7" spans="1:21" s="54" customFormat="1" ht="46.5" customHeight="1">
      <c r="A7" s="65" t="s">
        <v>426</v>
      </c>
      <c r="B7" s="501" t="s">
        <v>438</v>
      </c>
      <c r="C7" s="49">
        <v>0</v>
      </c>
      <c r="D7" s="49">
        <v>228750</v>
      </c>
      <c r="E7" s="49">
        <v>0</v>
      </c>
      <c r="F7" s="49">
        <v>0</v>
      </c>
      <c r="G7" s="332">
        <v>228750</v>
      </c>
      <c r="H7" s="49"/>
      <c r="I7" s="49"/>
      <c r="J7" s="49"/>
      <c r="K7" s="49"/>
      <c r="L7" s="49"/>
      <c r="M7" s="504"/>
      <c r="N7" s="49">
        <v>19000</v>
      </c>
      <c r="O7" s="49">
        <v>1114200</v>
      </c>
      <c r="P7" s="49">
        <v>1167200</v>
      </c>
      <c r="Q7" s="49">
        <v>1167200</v>
      </c>
      <c r="R7" s="49">
        <v>1167200</v>
      </c>
      <c r="S7" s="49"/>
      <c r="T7" s="49"/>
      <c r="U7" s="66"/>
    </row>
    <row r="8" spans="1:21" s="54" customFormat="1" ht="46.5" customHeight="1">
      <c r="A8" s="65" t="s">
        <v>435</v>
      </c>
      <c r="B8" s="501" t="s">
        <v>439</v>
      </c>
      <c r="C8" s="49">
        <v>31500</v>
      </c>
      <c r="D8" s="49"/>
      <c r="E8" s="49"/>
      <c r="F8" s="49"/>
      <c r="G8" s="332">
        <v>31500</v>
      </c>
      <c r="H8" s="49"/>
      <c r="I8" s="49"/>
      <c r="J8" s="49"/>
      <c r="K8" s="49"/>
      <c r="L8" s="49"/>
      <c r="M8" s="504"/>
      <c r="N8" s="49"/>
      <c r="O8" s="49"/>
      <c r="P8" s="49"/>
      <c r="Q8" s="49"/>
      <c r="R8" s="49"/>
      <c r="S8" s="49"/>
      <c r="T8" s="49"/>
      <c r="U8" s="66"/>
    </row>
    <row r="9" spans="1:21" s="51" customFormat="1" ht="59.25" customHeight="1">
      <c r="A9" s="67" t="s">
        <v>432</v>
      </c>
      <c r="B9" s="550" t="s">
        <v>444</v>
      </c>
      <c r="C9" s="37">
        <v>1143000</v>
      </c>
      <c r="D9" s="502">
        <v>125000</v>
      </c>
      <c r="E9" s="502">
        <v>0</v>
      </c>
      <c r="F9" s="502">
        <v>0</v>
      </c>
      <c r="G9" s="530">
        <v>1268000</v>
      </c>
      <c r="H9" s="502">
        <v>148000</v>
      </c>
      <c r="I9" s="109"/>
      <c r="J9" s="109"/>
      <c r="K9" s="109"/>
      <c r="L9" s="109"/>
      <c r="M9" s="110"/>
      <c r="N9" s="37">
        <v>0</v>
      </c>
      <c r="O9" s="37">
        <v>1651835.8433333333</v>
      </c>
      <c r="P9" s="37">
        <v>1819862.38</v>
      </c>
      <c r="Q9" s="37">
        <v>1819862.38</v>
      </c>
      <c r="R9" s="37">
        <v>1819862.38</v>
      </c>
      <c r="S9" s="68">
        <v>33.170499999999997</v>
      </c>
      <c r="T9" s="37">
        <v>137610</v>
      </c>
      <c r="U9" s="555"/>
    </row>
    <row r="10" spans="1:21" s="51" customFormat="1" ht="45.75" customHeight="1">
      <c r="A10" s="67" t="s">
        <v>271</v>
      </c>
      <c r="B10" s="550" t="s">
        <v>445</v>
      </c>
      <c r="C10" s="128"/>
      <c r="D10" s="128"/>
      <c r="E10" s="128"/>
      <c r="F10" s="128"/>
      <c r="G10" s="128"/>
      <c r="H10" s="128"/>
      <c r="I10" s="109"/>
      <c r="J10" s="109"/>
      <c r="K10" s="109"/>
      <c r="L10" s="109"/>
      <c r="M10" s="110"/>
      <c r="N10" s="37">
        <v>0</v>
      </c>
      <c r="O10" s="37">
        <v>182320.94</v>
      </c>
      <c r="P10" s="37">
        <v>182320.94</v>
      </c>
      <c r="Q10" s="37">
        <v>182320.94</v>
      </c>
      <c r="R10" s="37">
        <v>182320.94</v>
      </c>
      <c r="S10" s="68">
        <v>3.4827000000000004</v>
      </c>
      <c r="T10" s="37">
        <v>8593.1999999999989</v>
      </c>
      <c r="U10" s="555"/>
    </row>
    <row r="11" spans="1:21" s="51" customFormat="1" ht="34.5" hidden="1" customHeight="1" outlineLevel="1">
      <c r="A11" s="115" t="s">
        <v>403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58"/>
      <c r="N11" s="16"/>
      <c r="O11" s="16"/>
      <c r="P11" s="16"/>
      <c r="Q11" s="16"/>
      <c r="R11" s="16"/>
      <c r="S11" s="16"/>
      <c r="T11" s="16"/>
      <c r="U11" s="69"/>
    </row>
    <row r="12" spans="1:21" s="51" customFormat="1" ht="44.25" hidden="1" customHeight="1" outlineLevel="1">
      <c r="A12" s="67" t="s">
        <v>406</v>
      </c>
      <c r="B12" s="550" t="s">
        <v>405</v>
      </c>
      <c r="C12" s="37"/>
      <c r="D12" s="37"/>
      <c r="E12" s="37"/>
      <c r="F12" s="37"/>
      <c r="G12" s="33"/>
      <c r="H12" s="37"/>
      <c r="I12" s="68"/>
      <c r="J12" s="68"/>
      <c r="K12" s="68"/>
      <c r="L12" s="68"/>
      <c r="M12" s="503"/>
      <c r="N12" s="37"/>
      <c r="O12" s="37"/>
      <c r="P12" s="37"/>
      <c r="Q12" s="37"/>
      <c r="R12" s="37"/>
      <c r="S12" s="68"/>
      <c r="T12" s="37"/>
      <c r="U12" s="560" t="s">
        <v>436</v>
      </c>
    </row>
    <row r="13" spans="1:21" s="10" customFormat="1" ht="66" hidden="1" customHeight="1" outlineLevel="1">
      <c r="A13" s="500" t="s">
        <v>404</v>
      </c>
      <c r="B13" s="550" t="s">
        <v>405</v>
      </c>
      <c r="C13" s="559"/>
      <c r="D13" s="559"/>
      <c r="E13" s="559"/>
      <c r="F13" s="559"/>
      <c r="G13" s="33"/>
      <c r="H13" s="37"/>
      <c r="I13" s="109"/>
      <c r="J13" s="109"/>
      <c r="K13" s="109"/>
      <c r="L13" s="109"/>
      <c r="M13" s="110"/>
      <c r="N13" s="559"/>
      <c r="O13" s="559"/>
      <c r="P13" s="559"/>
      <c r="Q13" s="559"/>
      <c r="R13" s="559"/>
      <c r="S13" s="109"/>
      <c r="T13" s="559"/>
      <c r="U13" s="560" t="s">
        <v>436</v>
      </c>
    </row>
    <row r="14" spans="1:21" s="51" customFormat="1" ht="21.75" customHeight="1" collapsed="1">
      <c r="A14" s="618" t="s">
        <v>321</v>
      </c>
      <c r="B14" s="619"/>
      <c r="C14" s="4"/>
      <c r="D14" s="4"/>
      <c r="E14" s="4"/>
      <c r="F14" s="4"/>
      <c r="G14" s="4"/>
      <c r="H14" s="4"/>
      <c r="I14" s="4"/>
      <c r="J14" s="4"/>
      <c r="K14" s="4"/>
      <c r="L14" s="4"/>
      <c r="M14" s="505"/>
      <c r="N14" s="4"/>
      <c r="O14" s="4"/>
      <c r="P14" s="4"/>
      <c r="Q14" s="4"/>
      <c r="R14" s="4"/>
      <c r="S14" s="4"/>
      <c r="T14" s="4"/>
      <c r="U14" s="69"/>
    </row>
    <row r="15" spans="1:21" s="51" customFormat="1" ht="37.5" customHeight="1">
      <c r="A15" s="65" t="s">
        <v>324</v>
      </c>
      <c r="B15" s="501" t="s">
        <v>440</v>
      </c>
      <c r="C15" s="49">
        <v>0</v>
      </c>
      <c r="D15" s="49">
        <v>2250</v>
      </c>
      <c r="E15" s="49">
        <v>0</v>
      </c>
      <c r="F15" s="49">
        <v>0</v>
      </c>
      <c r="G15" s="332">
        <v>2250</v>
      </c>
      <c r="H15" s="37"/>
      <c r="I15" s="68"/>
      <c r="J15" s="68"/>
      <c r="K15" s="68"/>
      <c r="L15" s="68"/>
      <c r="M15" s="503"/>
      <c r="N15" s="49">
        <v>0</v>
      </c>
      <c r="O15" s="49">
        <v>572500</v>
      </c>
      <c r="P15" s="49">
        <v>572500</v>
      </c>
      <c r="Q15" s="49">
        <v>572500</v>
      </c>
      <c r="R15" s="49">
        <v>572500</v>
      </c>
      <c r="S15" s="68"/>
      <c r="T15" s="37"/>
      <c r="U15" s="132"/>
    </row>
    <row r="16" spans="1:21" s="51" customFormat="1" ht="22.5" customHeight="1">
      <c r="A16" s="5" t="s">
        <v>427</v>
      </c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505"/>
      <c r="N16" s="4"/>
      <c r="O16" s="4"/>
      <c r="P16" s="4"/>
      <c r="Q16" s="4"/>
      <c r="R16" s="4"/>
      <c r="S16" s="4"/>
      <c r="T16" s="4"/>
      <c r="U16" s="69"/>
    </row>
    <row r="17" spans="1:21" s="51" customFormat="1" ht="32.25" customHeight="1">
      <c r="A17" s="71" t="s">
        <v>325</v>
      </c>
      <c r="B17" s="501" t="s">
        <v>441</v>
      </c>
      <c r="C17" s="50"/>
      <c r="D17" s="50"/>
      <c r="E17" s="50"/>
      <c r="F17" s="50"/>
      <c r="G17" s="531"/>
      <c r="H17" s="50"/>
      <c r="I17" s="50"/>
      <c r="J17" s="50"/>
      <c r="K17" s="50"/>
      <c r="L17" s="50"/>
      <c r="M17" s="506"/>
      <c r="N17" s="50">
        <v>0</v>
      </c>
      <c r="O17" s="50">
        <v>2600</v>
      </c>
      <c r="P17" s="50">
        <v>2600</v>
      </c>
      <c r="Q17" s="50">
        <v>2600</v>
      </c>
      <c r="R17" s="50">
        <v>2600</v>
      </c>
      <c r="S17" s="50"/>
      <c r="T17" s="50"/>
      <c r="U17" s="69"/>
    </row>
    <row r="18" spans="1:21" s="51" customFormat="1" ht="23.25" customHeight="1">
      <c r="A18" s="5" t="s">
        <v>428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58"/>
      <c r="N18" s="16"/>
      <c r="O18" s="16"/>
      <c r="P18" s="16"/>
      <c r="Q18" s="16"/>
      <c r="R18" s="16"/>
      <c r="S18" s="16"/>
      <c r="T18" s="16"/>
      <c r="U18" s="69"/>
    </row>
    <row r="19" spans="1:21" s="51" customFormat="1" ht="32.25" customHeight="1">
      <c r="A19" s="65" t="s">
        <v>2</v>
      </c>
      <c r="B19" s="501" t="s">
        <v>442</v>
      </c>
      <c r="C19" s="49">
        <v>0</v>
      </c>
      <c r="D19" s="49">
        <v>12750</v>
      </c>
      <c r="E19" s="49"/>
      <c r="F19" s="49"/>
      <c r="G19" s="332">
        <v>12750</v>
      </c>
      <c r="H19" s="37"/>
      <c r="I19" s="68"/>
      <c r="J19" s="68"/>
      <c r="K19" s="68"/>
      <c r="L19" s="68"/>
      <c r="M19" s="503"/>
      <c r="N19" s="49">
        <v>0</v>
      </c>
      <c r="O19" s="49">
        <v>18800</v>
      </c>
      <c r="P19" s="49">
        <v>18800</v>
      </c>
      <c r="Q19" s="49">
        <v>18800</v>
      </c>
      <c r="R19" s="49">
        <v>18800</v>
      </c>
      <c r="S19" s="68"/>
      <c r="T19" s="37"/>
      <c r="U19" s="132"/>
    </row>
    <row r="20" spans="1:21" s="51" customFormat="1" ht="23.25" customHeight="1">
      <c r="A20" s="5" t="s">
        <v>434</v>
      </c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  <c r="M20" s="505"/>
      <c r="N20" s="4"/>
      <c r="O20" s="4"/>
      <c r="P20" s="4"/>
      <c r="Q20" s="4"/>
      <c r="R20" s="4"/>
      <c r="S20" s="4"/>
      <c r="T20" s="4"/>
      <c r="U20" s="69"/>
    </row>
    <row r="21" spans="1:21" s="51" customFormat="1" ht="29.25" customHeight="1">
      <c r="A21" s="76" t="s">
        <v>2</v>
      </c>
      <c r="B21" s="501" t="s">
        <v>443</v>
      </c>
      <c r="C21" s="50">
        <v>660635</v>
      </c>
      <c r="D21" s="50"/>
      <c r="E21" s="50"/>
      <c r="F21" s="50"/>
      <c r="G21" s="531">
        <v>660635</v>
      </c>
      <c r="H21" s="50"/>
      <c r="I21" s="50"/>
      <c r="J21" s="50"/>
      <c r="K21" s="50"/>
      <c r="L21" s="50"/>
      <c r="M21" s="506"/>
      <c r="N21" s="50"/>
      <c r="O21" s="50"/>
      <c r="P21" s="50"/>
      <c r="Q21" s="50"/>
      <c r="R21" s="50"/>
      <c r="S21" s="50"/>
      <c r="T21" s="50"/>
      <c r="U21" s="69"/>
    </row>
    <row r="22" spans="1:21" s="10" customFormat="1" ht="28.5" customHeight="1">
      <c r="A22" s="76"/>
      <c r="B22" s="124"/>
      <c r="C22" s="40"/>
      <c r="D22" s="40"/>
      <c r="E22" s="40"/>
      <c r="F22" s="40"/>
      <c r="G22" s="532"/>
      <c r="H22" s="40"/>
      <c r="I22" s="40"/>
      <c r="J22" s="40"/>
      <c r="K22" s="40"/>
      <c r="L22" s="40"/>
      <c r="M22" s="59"/>
      <c r="N22" s="40"/>
      <c r="O22" s="40"/>
      <c r="P22" s="40"/>
      <c r="Q22" s="40"/>
      <c r="R22" s="40"/>
      <c r="S22" s="40"/>
      <c r="T22" s="40"/>
      <c r="U22" s="12"/>
    </row>
    <row r="23" spans="1:21" s="51" customFormat="1" ht="33" customHeight="1">
      <c r="A23" s="5" t="s">
        <v>4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58"/>
      <c r="N23" s="16"/>
      <c r="O23" s="16"/>
      <c r="P23" s="16"/>
      <c r="Q23" s="16"/>
      <c r="R23" s="16"/>
      <c r="S23" s="16"/>
      <c r="T23" s="16"/>
      <c r="U23" s="69"/>
    </row>
    <row r="24" spans="1:21" s="51" customFormat="1" ht="26.25" customHeight="1">
      <c r="A24" s="111" t="s">
        <v>2</v>
      </c>
      <c r="B24" s="111"/>
      <c r="C24" s="332">
        <f>C6+C7+C8+C15+C17+C19+C21</f>
        <v>820010</v>
      </c>
      <c r="D24" s="332">
        <f t="shared" ref="D24:R24" si="0">D6+D7+D8+D15+D17+D19+D21</f>
        <v>243750</v>
      </c>
      <c r="E24" s="332">
        <f t="shared" si="0"/>
        <v>0</v>
      </c>
      <c r="F24" s="332">
        <f t="shared" si="0"/>
        <v>0</v>
      </c>
      <c r="G24" s="332">
        <f t="shared" si="0"/>
        <v>1063760</v>
      </c>
      <c r="H24" s="332">
        <f t="shared" si="0"/>
        <v>0</v>
      </c>
      <c r="I24" s="332">
        <f t="shared" si="0"/>
        <v>0</v>
      </c>
      <c r="J24" s="332">
        <f t="shared" si="0"/>
        <v>0</v>
      </c>
      <c r="K24" s="332">
        <f t="shared" si="0"/>
        <v>0</v>
      </c>
      <c r="L24" s="332">
        <f t="shared" si="0"/>
        <v>0</v>
      </c>
      <c r="M24" s="332"/>
      <c r="N24" s="332">
        <f t="shared" si="0"/>
        <v>-67150</v>
      </c>
      <c r="O24" s="332">
        <f t="shared" si="0"/>
        <v>1624500</v>
      </c>
      <c r="P24" s="332">
        <f t="shared" si="0"/>
        <v>1677500</v>
      </c>
      <c r="Q24" s="332">
        <f t="shared" si="0"/>
        <v>1677500</v>
      </c>
      <c r="R24" s="332">
        <f t="shared" si="0"/>
        <v>1677500</v>
      </c>
      <c r="S24" s="332"/>
      <c r="T24" s="332"/>
      <c r="U24" s="66"/>
    </row>
    <row r="25" spans="1:21" s="51" customFormat="1" ht="36" customHeight="1">
      <c r="A25" s="72" t="s">
        <v>3</v>
      </c>
      <c r="B25" s="133"/>
      <c r="C25" s="563">
        <f>C9+C10+C12+C13</f>
        <v>1143000</v>
      </c>
      <c r="D25" s="563">
        <f t="shared" ref="D25:T25" si="1">D9+D10+D12+D13</f>
        <v>125000</v>
      </c>
      <c r="E25" s="563">
        <f t="shared" si="1"/>
        <v>0</v>
      </c>
      <c r="F25" s="563">
        <f t="shared" si="1"/>
        <v>0</v>
      </c>
      <c r="G25" s="563">
        <f t="shared" si="1"/>
        <v>1268000</v>
      </c>
      <c r="H25" s="563">
        <f t="shared" si="1"/>
        <v>148000</v>
      </c>
      <c r="I25" s="563">
        <f t="shared" si="1"/>
        <v>0</v>
      </c>
      <c r="J25" s="563">
        <f t="shared" si="1"/>
        <v>0</v>
      </c>
      <c r="K25" s="563">
        <f t="shared" si="1"/>
        <v>0</v>
      </c>
      <c r="L25" s="563">
        <f t="shared" si="1"/>
        <v>0</v>
      </c>
      <c r="M25" s="563">
        <f t="shared" si="1"/>
        <v>0</v>
      </c>
      <c r="N25" s="563">
        <f t="shared" si="1"/>
        <v>0</v>
      </c>
      <c r="O25" s="563">
        <f t="shared" si="1"/>
        <v>1834156.7833333332</v>
      </c>
      <c r="P25" s="563">
        <f t="shared" si="1"/>
        <v>2002183.3199999998</v>
      </c>
      <c r="Q25" s="563">
        <f t="shared" si="1"/>
        <v>2002183.3199999998</v>
      </c>
      <c r="R25" s="563">
        <f t="shared" si="1"/>
        <v>2002183.3199999998</v>
      </c>
      <c r="S25" s="564">
        <f t="shared" si="1"/>
        <v>36.653199999999998</v>
      </c>
      <c r="T25" s="563">
        <f t="shared" si="1"/>
        <v>146203.20000000001</v>
      </c>
      <c r="U25" s="555"/>
    </row>
    <row r="26" spans="1:21" s="51" customFormat="1" ht="44.25" customHeight="1">
      <c r="A26" s="598" t="s">
        <v>11</v>
      </c>
      <c r="B26" s="78"/>
      <c r="C26" s="595">
        <f>C24+C25</f>
        <v>1963010</v>
      </c>
      <c r="D26" s="595">
        <f>D24+D25</f>
        <v>368750</v>
      </c>
      <c r="E26" s="595">
        <f t="shared" ref="E26:F26" si="2">E24+E25</f>
        <v>0</v>
      </c>
      <c r="F26" s="595">
        <f t="shared" si="2"/>
        <v>0</v>
      </c>
      <c r="G26" s="595">
        <f>G24+G25</f>
        <v>2331760</v>
      </c>
      <c r="H26" s="595">
        <f>H24+H25</f>
        <v>148000</v>
      </c>
      <c r="I26" s="596"/>
      <c r="J26" s="596"/>
      <c r="K26" s="596"/>
      <c r="L26" s="596"/>
      <c r="M26" s="597"/>
      <c r="N26" s="595">
        <f t="shared" ref="N26:T26" si="3">N24+N25</f>
        <v>-67150</v>
      </c>
      <c r="O26" s="595">
        <f t="shared" si="3"/>
        <v>3458656.7833333332</v>
      </c>
      <c r="P26" s="595">
        <f t="shared" si="3"/>
        <v>3679683.32</v>
      </c>
      <c r="Q26" s="595">
        <f t="shared" si="3"/>
        <v>3679683.32</v>
      </c>
      <c r="R26" s="595">
        <f t="shared" si="3"/>
        <v>3679683.32</v>
      </c>
      <c r="S26" s="391">
        <f t="shared" si="3"/>
        <v>36.653199999999998</v>
      </c>
      <c r="T26" s="53">
        <f t="shared" si="3"/>
        <v>146203.20000000001</v>
      </c>
    </row>
    <row r="27" spans="1:21" s="52" customFormat="1" ht="36" hidden="1" customHeight="1" outlineLevel="1">
      <c r="A27" s="60" t="s">
        <v>190</v>
      </c>
      <c r="B27" s="60"/>
      <c r="C27" s="61" t="e">
        <f>#REF!+#REF!</f>
        <v>#REF!</v>
      </c>
      <c r="D27" s="61" t="e">
        <f>#REF!+#REF!</f>
        <v>#REF!</v>
      </c>
      <c r="E27" s="61"/>
      <c r="F27" s="61"/>
      <c r="G27" s="61" t="e">
        <f>#REF!+#REF!</f>
        <v>#REF!</v>
      </c>
      <c r="H27" s="61" t="e">
        <f>#REF!+#REF!</f>
        <v>#REF!</v>
      </c>
      <c r="I27" s="61"/>
      <c r="J27" s="61"/>
      <c r="K27" s="61"/>
      <c r="L27" s="61"/>
      <c r="M27" s="61"/>
      <c r="N27" s="61" t="e">
        <f>#REF!+#REF!</f>
        <v>#REF!</v>
      </c>
      <c r="O27" s="61" t="e">
        <f>#REF!+#REF!</f>
        <v>#REF!</v>
      </c>
      <c r="P27" s="61" t="e">
        <f>#REF!+#REF!</f>
        <v>#REF!</v>
      </c>
      <c r="Q27" s="61"/>
      <c r="R27" s="507" t="e">
        <f>#REF!+#REF!</f>
        <v>#REF!</v>
      </c>
      <c r="S27" s="508" t="e">
        <f>#REF!+#REF!</f>
        <v>#REF!</v>
      </c>
      <c r="T27" s="507" t="e">
        <f>#REF!+#REF!</f>
        <v>#REF!</v>
      </c>
    </row>
    <row r="28" spans="1:21" ht="21" customHeight="1" collapsed="1">
      <c r="R28" s="509"/>
      <c r="S28" s="509"/>
      <c r="T28" s="509"/>
    </row>
    <row r="29" spans="1:21" s="51" customFormat="1" ht="29.45" customHeight="1">
      <c r="A29" s="116" t="s">
        <v>112</v>
      </c>
      <c r="B29" s="125"/>
      <c r="C29" s="126"/>
      <c r="D29" s="126"/>
      <c r="E29" s="126"/>
      <c r="F29" s="126"/>
      <c r="G29" s="126"/>
      <c r="H29" s="126"/>
      <c r="I29" s="129"/>
      <c r="J29" s="129"/>
      <c r="K29" s="129"/>
      <c r="L29" s="129"/>
      <c r="M29" s="130"/>
      <c r="N29" s="126"/>
      <c r="O29" s="126"/>
      <c r="P29" s="126"/>
      <c r="Q29" s="126"/>
      <c r="R29" s="126"/>
      <c r="S29" s="131"/>
      <c r="T29" s="126"/>
    </row>
    <row r="30" spans="1:21" s="51" customFormat="1" ht="32.25" customHeight="1">
      <c r="A30" s="118" t="s">
        <v>236</v>
      </c>
      <c r="B30" s="30"/>
      <c r="C30" s="31"/>
      <c r="D30" s="31"/>
      <c r="E30" s="31"/>
      <c r="F30" s="31"/>
      <c r="G30" s="510">
        <f>'A) Übersicht_HH10_11_folgend'!G80</f>
        <v>-26054.230000000447</v>
      </c>
      <c r="H30" s="31"/>
      <c r="I30" s="62"/>
      <c r="J30" s="62"/>
      <c r="K30" s="62"/>
      <c r="L30" s="62"/>
      <c r="M30" s="63"/>
      <c r="N30" s="31"/>
      <c r="O30" s="31"/>
      <c r="P30" s="31"/>
      <c r="Q30" s="31"/>
      <c r="R30" s="31"/>
      <c r="S30" s="41"/>
      <c r="T30" s="31"/>
    </row>
    <row r="31" spans="1:21" s="54" customFormat="1" ht="32.25" customHeight="1">
      <c r="A31" s="118" t="s">
        <v>108</v>
      </c>
      <c r="B31" s="469"/>
      <c r="C31" s="470"/>
      <c r="D31" s="470"/>
      <c r="E31" s="470"/>
      <c r="F31" s="470"/>
      <c r="G31" s="470"/>
      <c r="H31" s="470"/>
      <c r="I31" s="471"/>
      <c r="J31" s="471"/>
      <c r="K31" s="471"/>
      <c r="L31" s="471"/>
      <c r="M31" s="472"/>
      <c r="N31" s="332">
        <f>'A) Übersicht_HH10_11_folgend'!$X$80</f>
        <v>0</v>
      </c>
      <c r="O31" s="332">
        <v>0</v>
      </c>
      <c r="P31" s="332">
        <v>0</v>
      </c>
      <c r="Q31" s="332">
        <v>0</v>
      </c>
      <c r="R31" s="332">
        <f>'A) Übersicht_HH10_11_folgend'!$Y$80</f>
        <v>0</v>
      </c>
      <c r="S31" s="473"/>
      <c r="T31" s="332"/>
    </row>
    <row r="32" spans="1:21" s="54" customFormat="1" ht="95.25" customHeight="1">
      <c r="A32" s="118" t="s">
        <v>263</v>
      </c>
      <c r="B32" s="511"/>
      <c r="C32" s="332"/>
      <c r="D32" s="332"/>
      <c r="E32" s="332"/>
      <c r="F32" s="332"/>
      <c r="G32" s="519">
        <f>'B) Übersicht_HH12_13_folgend'!$K$102</f>
        <v>4574283</v>
      </c>
      <c r="H32" s="332"/>
      <c r="I32" s="512"/>
      <c r="J32" s="512"/>
      <c r="K32" s="512"/>
      <c r="L32" s="512"/>
      <c r="M32" s="513"/>
      <c r="N32" s="332"/>
      <c r="O32" s="332"/>
      <c r="P32" s="332"/>
      <c r="Q32" s="332"/>
      <c r="R32" s="332"/>
      <c r="S32" s="473"/>
      <c r="T32" s="332"/>
      <c r="U32" s="551" t="s">
        <v>429</v>
      </c>
    </row>
    <row r="33" spans="1:21" s="54" customFormat="1" ht="135" customHeight="1">
      <c r="A33" s="118" t="s">
        <v>109</v>
      </c>
      <c r="B33" s="469"/>
      <c r="C33" s="470"/>
      <c r="D33" s="470"/>
      <c r="E33" s="470"/>
      <c r="F33" s="470"/>
      <c r="G33" s="470"/>
      <c r="H33" s="470"/>
      <c r="I33" s="471"/>
      <c r="J33" s="471"/>
      <c r="K33" s="471"/>
      <c r="L33" s="471"/>
      <c r="M33" s="472"/>
      <c r="N33" s="510">
        <f>'B) Übersicht_HH12_13_folgend'!AF102</f>
        <v>-96280.14333333075</v>
      </c>
      <c r="O33" s="510">
        <f>'B) Übersicht_HH12_13_folgend'!AG102</f>
        <v>-187458.25066666305</v>
      </c>
      <c r="P33" s="510">
        <f>'B) Übersicht_HH12_13_folgend'!$AH$102</f>
        <v>-655459</v>
      </c>
      <c r="Q33" s="510">
        <f>'B) Übersicht_HH12_13_folgend'!$AH$102</f>
        <v>-655459</v>
      </c>
      <c r="R33" s="510">
        <f>'B) Übersicht_HH12_13_folgend'!$AH$102</f>
        <v>-655459</v>
      </c>
      <c r="S33" s="473"/>
      <c r="T33" s="332"/>
      <c r="U33" s="551" t="s">
        <v>430</v>
      </c>
    </row>
    <row r="34" spans="1:21" s="54" customFormat="1" ht="35.25" customHeight="1">
      <c r="A34" s="118" t="s">
        <v>264</v>
      </c>
      <c r="B34" s="511"/>
      <c r="C34" s="332"/>
      <c r="D34" s="332"/>
      <c r="E34" s="332"/>
      <c r="F34" s="332"/>
      <c r="G34" s="510">
        <f>'C) Übersicht_HH14_15_folgend'!$I$79</f>
        <v>-128272.24000000954</v>
      </c>
      <c r="H34" s="332"/>
      <c r="I34" s="512"/>
      <c r="J34" s="512"/>
      <c r="K34" s="512"/>
      <c r="L34" s="512"/>
      <c r="M34" s="513"/>
      <c r="N34" s="332"/>
      <c r="O34" s="332"/>
      <c r="P34" s="332"/>
      <c r="Q34" s="332"/>
      <c r="R34" s="332"/>
      <c r="S34" s="473"/>
      <c r="T34" s="332"/>
      <c r="U34" s="520"/>
    </row>
    <row r="35" spans="1:21" s="54" customFormat="1" ht="35.25" customHeight="1">
      <c r="A35" s="118" t="s">
        <v>237</v>
      </c>
      <c r="B35" s="511"/>
      <c r="C35" s="332"/>
      <c r="D35" s="332"/>
      <c r="E35" s="332"/>
      <c r="F35" s="332"/>
      <c r="G35" s="332"/>
      <c r="H35" s="332"/>
      <c r="I35" s="512"/>
      <c r="J35" s="512"/>
      <c r="K35" s="512"/>
      <c r="L35" s="512"/>
      <c r="M35" s="513"/>
      <c r="N35" s="519">
        <f>'C) Übersicht_HH14_15_folgend'!W79</f>
        <v>6531120.8195666708</v>
      </c>
      <c r="O35" s="519">
        <f>'C) Übersicht_HH14_15_folgend'!X79</f>
        <v>4409644.020166669</v>
      </c>
      <c r="P35" s="519">
        <f>'C) Übersicht_HH14_15_folgend'!Y79</f>
        <v>3213687.4986666627</v>
      </c>
      <c r="Q35" s="519">
        <f>'C) Übersicht_HH14_15_folgend'!Z79</f>
        <v>2810053.1660000011</v>
      </c>
      <c r="R35" s="519">
        <f>'C) Übersicht_HH14_15_folgend'!$Z$79</f>
        <v>2810053.1660000011</v>
      </c>
      <c r="S35" s="473"/>
      <c r="T35" s="332"/>
      <c r="U35" s="520"/>
    </row>
    <row r="36" spans="1:21" s="54" customFormat="1" ht="35.25" customHeight="1">
      <c r="A36" s="118" t="s">
        <v>349</v>
      </c>
      <c r="B36" s="511"/>
      <c r="C36" s="332"/>
      <c r="D36" s="332"/>
      <c r="E36" s="332"/>
      <c r="F36" s="332"/>
      <c r="G36" s="519">
        <f>'D) Übersicht_HH16_17'!$I$55</f>
        <v>150500</v>
      </c>
      <c r="H36" s="332"/>
      <c r="I36" s="512"/>
      <c r="J36" s="512"/>
      <c r="K36" s="512"/>
      <c r="L36" s="512"/>
      <c r="M36" s="513"/>
      <c r="N36" s="332"/>
      <c r="O36" s="332"/>
      <c r="P36" s="332"/>
      <c r="Q36" s="332"/>
      <c r="R36" s="332"/>
      <c r="S36" s="473"/>
      <c r="T36" s="332"/>
      <c r="U36" s="520"/>
    </row>
    <row r="37" spans="1:21" s="54" customFormat="1" ht="35.25" customHeight="1">
      <c r="A37" s="118" t="s">
        <v>350</v>
      </c>
      <c r="B37" s="511"/>
      <c r="C37" s="332"/>
      <c r="D37" s="332"/>
      <c r="E37" s="332"/>
      <c r="F37" s="332"/>
      <c r="G37" s="332"/>
      <c r="H37" s="332"/>
      <c r="I37" s="512"/>
      <c r="J37" s="512"/>
      <c r="K37" s="512"/>
      <c r="L37" s="512"/>
      <c r="M37" s="513"/>
      <c r="N37" s="519">
        <f>'D) Übersicht_HH16_17'!U55</f>
        <v>641534.20866666641</v>
      </c>
      <c r="O37" s="519">
        <f>'D) Übersicht_HH16_17'!V55</f>
        <v>711604.22333333362</v>
      </c>
      <c r="P37" s="519">
        <f>'D) Übersicht_HH16_17'!W55</f>
        <v>82084.474166667089</v>
      </c>
      <c r="Q37" s="519">
        <f>'D) Übersicht_HH16_17'!X55</f>
        <v>1347105.8253333345</v>
      </c>
      <c r="R37" s="519">
        <f>'D) Übersicht_HH16_17'!$Z$55</f>
        <v>1347180.0579999983</v>
      </c>
      <c r="S37" s="473"/>
      <c r="T37" s="332"/>
      <c r="U37" s="520"/>
    </row>
    <row r="38" spans="1:21" s="54" customFormat="1" ht="60.75" customHeight="1">
      <c r="A38" s="118" t="s">
        <v>125</v>
      </c>
      <c r="B38" s="511"/>
      <c r="C38" s="332"/>
      <c r="D38" s="332"/>
      <c r="E38" s="332"/>
      <c r="F38" s="332"/>
      <c r="G38" s="561">
        <v>-472534</v>
      </c>
      <c r="H38" s="332"/>
      <c r="I38" s="512"/>
      <c r="J38" s="512"/>
      <c r="K38" s="512"/>
      <c r="L38" s="512"/>
      <c r="M38" s="513"/>
      <c r="N38" s="332"/>
      <c r="O38" s="332"/>
      <c r="P38" s="332"/>
      <c r="Q38" s="332"/>
      <c r="R38" s="332"/>
      <c r="S38" s="473"/>
      <c r="T38" s="332"/>
      <c r="U38" s="562"/>
    </row>
    <row r="39" spans="1:21" s="51" customFormat="1" ht="39.75" customHeight="1">
      <c r="A39" s="117" t="s">
        <v>152</v>
      </c>
      <c r="B39" s="557"/>
      <c r="C39" s="558"/>
      <c r="D39" s="558"/>
      <c r="E39" s="558"/>
      <c r="F39" s="558"/>
      <c r="G39" s="558">
        <f t="shared" ref="G39:R39" si="4">SUM(G30:G38)</f>
        <v>4097922.52999999</v>
      </c>
      <c r="H39" s="558">
        <f t="shared" si="4"/>
        <v>0</v>
      </c>
      <c r="I39" s="558">
        <f t="shared" si="4"/>
        <v>0</v>
      </c>
      <c r="J39" s="558">
        <f t="shared" si="4"/>
        <v>0</v>
      </c>
      <c r="K39" s="558">
        <f t="shared" si="4"/>
        <v>0</v>
      </c>
      <c r="L39" s="558">
        <f t="shared" si="4"/>
        <v>0</v>
      </c>
      <c r="M39" s="558"/>
      <c r="N39" s="558">
        <f t="shared" si="4"/>
        <v>7076374.8849000065</v>
      </c>
      <c r="O39" s="558">
        <f t="shared" si="4"/>
        <v>4933789.9928333396</v>
      </c>
      <c r="P39" s="558">
        <f t="shared" si="4"/>
        <v>2640312.9728333298</v>
      </c>
      <c r="Q39" s="558">
        <f t="shared" si="4"/>
        <v>3501699.9913333356</v>
      </c>
      <c r="R39" s="558">
        <f t="shared" si="4"/>
        <v>3501774.2239999995</v>
      </c>
      <c r="S39" s="558"/>
      <c r="T39" s="558"/>
    </row>
    <row r="40" spans="1:21" s="51" customFormat="1" ht="47.25" customHeight="1">
      <c r="A40" s="565" t="s">
        <v>110</v>
      </c>
      <c r="B40" s="566"/>
      <c r="C40" s="566"/>
      <c r="D40" s="566"/>
      <c r="E40" s="566"/>
      <c r="F40" s="566"/>
      <c r="G40" s="374">
        <f>G39-G26</f>
        <v>1766162.52999999</v>
      </c>
      <c r="H40" s="374"/>
      <c r="I40" s="374"/>
      <c r="J40" s="374"/>
      <c r="K40" s="374"/>
      <c r="L40" s="374"/>
      <c r="M40" s="374"/>
      <c r="N40" s="374">
        <f t="shared" ref="N40:R40" si="5">N39-N26</f>
        <v>7143524.8849000065</v>
      </c>
      <c r="O40" s="374">
        <f t="shared" si="5"/>
        <v>1475133.2095000064</v>
      </c>
      <c r="P40" s="374">
        <f t="shared" si="5"/>
        <v>-1039370.34716667</v>
      </c>
      <c r="Q40" s="374">
        <f t="shared" si="5"/>
        <v>-177983.32866666419</v>
      </c>
      <c r="R40" s="374">
        <f t="shared" si="5"/>
        <v>-177909.09600000037</v>
      </c>
      <c r="S40" s="567"/>
      <c r="T40" s="566"/>
    </row>
    <row r="41" spans="1:21" s="14" customFormat="1" ht="63" hidden="1" customHeight="1" outlineLevel="1">
      <c r="P41" s="536" t="s">
        <v>412</v>
      </c>
      <c r="Q41" s="536" t="s">
        <v>412</v>
      </c>
      <c r="R41" s="536" t="s">
        <v>412</v>
      </c>
    </row>
    <row r="42" spans="1:21" ht="20.25" hidden="1" customHeight="1" outlineLevel="1"/>
    <row r="43" spans="1:21" ht="42" hidden="1" customHeight="1" outlineLevel="1">
      <c r="Q43" s="617" t="s">
        <v>451</v>
      </c>
      <c r="R43" s="617"/>
    </row>
    <row r="44" spans="1:21" collapsed="1"/>
  </sheetData>
  <sheetProtection password="DA9F" sheet="1" objects="1" scenarios="1"/>
  <mergeCells count="6">
    <mergeCell ref="A3:A4"/>
    <mergeCell ref="C3:G3"/>
    <mergeCell ref="S3:S4"/>
    <mergeCell ref="N3:Q3"/>
    <mergeCell ref="Q43:R43"/>
    <mergeCell ref="A14:B14"/>
  </mergeCells>
  <phoneticPr fontId="2" type="noConversion"/>
  <pageMargins left="0.39370078740157483" right="0.39370078740157483" top="0.82677165354330717" bottom="0.47244094488188981" header="0.51181102362204722" footer="0.19685039370078741"/>
  <pageSetup paperSize="9" scale="63" fitToHeight="2" orientation="landscape" r:id="rId1"/>
  <headerFooter alignWithMargins="0">
    <oddHeader>&amp;RAnlage 2 GRDrs 658/2016</oddHeader>
    <oddFooter>&amp;CSeite &amp;P von &amp;N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A) Übersicht_HH10_11_folgend</vt:lpstr>
      <vt:lpstr>B) Übersicht_HH12_13_folgend</vt:lpstr>
      <vt:lpstr>C) Übersicht_HH14_15_folgend</vt:lpstr>
      <vt:lpstr>D) Übersicht_HH16_17</vt:lpstr>
      <vt:lpstr>E) Übersicht_neue_Maßnahmen</vt:lpstr>
      <vt:lpstr>'A) Übersicht_HH10_11_folgend'!Drucktitel</vt:lpstr>
      <vt:lpstr>'B) Übersicht_HH12_13_folgend'!Drucktitel</vt:lpstr>
      <vt:lpstr>'C) Übersicht_HH14_15_folgend'!Drucktitel</vt:lpstr>
      <vt:lpstr>'D) Übersicht_HH16_17'!Drucktitel</vt:lpstr>
      <vt:lpstr>'E) Übersicht_neue_Maßnahmen'!Drucktitel</vt:lpstr>
    </vt:vector>
  </TitlesOfParts>
  <Company>Landeshauptstadt Stuttgart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u510024</dc:creator>
  <cp:lastModifiedBy>u510071</cp:lastModifiedBy>
  <cp:lastPrinted>2016-09-07T14:07:13Z</cp:lastPrinted>
  <dcterms:created xsi:type="dcterms:W3CDTF">2009-02-18T09:47:05Z</dcterms:created>
  <dcterms:modified xsi:type="dcterms:W3CDTF">2016-09-07T14:07:28Z</dcterms:modified>
</cp:coreProperties>
</file>