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45" windowWidth="14850" windowHeight="8490" activeTab="0"/>
  </bookViews>
  <sheets>
    <sheet name="Schema2021" sheetId="1" r:id="rId1"/>
    <sheet name="1" sheetId="2" r:id="rId2"/>
    <sheet name="2" sheetId="3" r:id="rId3"/>
    <sheet name="3" sheetId="4" r:id="rId4"/>
    <sheet name="4" sheetId="5" r:id="rId5"/>
    <sheet name="5" sheetId="6" r:id="rId6"/>
  </sheets>
  <definedNames>
    <definedName name="_xlnm.Print_Area" localSheetId="1">'1'!$A$1:$F$93</definedName>
    <definedName name="_xlnm.Print_Area" localSheetId="5">'5'!$A$1:$H$75</definedName>
  </definedNames>
  <calcPr fullCalcOnLoad="1"/>
</workbook>
</file>

<file path=xl/comments1.xml><?xml version="1.0" encoding="utf-8"?>
<comments xmlns="http://schemas.openxmlformats.org/spreadsheetml/2006/main">
  <authors>
    <author>u660k08</author>
  </authors>
  <commentList>
    <comment ref="I43" authorId="0">
      <text>
        <r>
          <rPr>
            <b/>
            <sz val="9"/>
            <rFont val="Tahoma"/>
            <family val="2"/>
          </rPr>
          <t>u660k08:</t>
        </r>
        <r>
          <rPr>
            <sz val="9"/>
            <rFont val="Tahoma"/>
            <family val="2"/>
          </rPr>
          <t xml:space="preserve">
Lt. Liste von Hrn. Oswald</t>
        </r>
      </text>
    </comment>
  </commentList>
</comments>
</file>

<file path=xl/comments2.xml><?xml version="1.0" encoding="utf-8"?>
<comments xmlns="http://schemas.openxmlformats.org/spreadsheetml/2006/main">
  <authors>
    <author>u660k08</author>
  </authors>
  <commentList>
    <comment ref="B9" authorId="0">
      <text>
        <r>
          <rPr>
            <b/>
            <sz val="8"/>
            <rFont val="Tahoma"/>
            <family val="2"/>
          </rPr>
          <t>u660k08: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inkl. Kanalbetriebshof</t>
        </r>
      </text>
    </comment>
    <comment ref="C10" authorId="0">
      <text>
        <r>
          <rPr>
            <b/>
            <sz val="8"/>
            <rFont val="Tahoma"/>
            <family val="2"/>
          </rPr>
          <t>u660k08: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abzüglich direkte Kosten 1.443.588,12 €</t>
        </r>
      </text>
    </comment>
    <comment ref="A29" authorId="0">
      <text>
        <r>
          <rPr>
            <b/>
            <sz val="8"/>
            <rFont val="Tahoma"/>
            <family val="2"/>
          </rPr>
          <t>u660k08: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Aufteilung nach Kostenarten
</t>
        </r>
      </text>
    </comment>
  </commentList>
</comments>
</file>

<file path=xl/comments6.xml><?xml version="1.0" encoding="utf-8"?>
<comments xmlns="http://schemas.openxmlformats.org/spreadsheetml/2006/main">
  <authors>
    <author>W?stlich, Helmut</author>
  </authors>
  <commentList>
    <comment ref="E20" authorId="0">
      <text>
        <r>
          <rPr>
            <b/>
            <sz val="9"/>
            <rFont val="Segoe UI"/>
            <family val="2"/>
          </rPr>
          <t>Wüstlich, Helmut:</t>
        </r>
        <r>
          <rPr>
            <sz val="9"/>
            <rFont val="Segoe UI"/>
            <family val="2"/>
          </rPr>
          <t xml:space="preserve">
einschl. Konto 42200</t>
        </r>
      </text>
    </comment>
  </commentList>
</comments>
</file>

<file path=xl/sharedStrings.xml><?xml version="1.0" encoding="utf-8"?>
<sst xmlns="http://schemas.openxmlformats.org/spreadsheetml/2006/main" count="242" uniqueCount="176">
  <si>
    <t xml:space="preserve">     Kanalnetz</t>
  </si>
  <si>
    <t xml:space="preserve">     Klärwerke</t>
  </si>
  <si>
    <t>Allgemein</t>
  </si>
  <si>
    <t>Direkt</t>
  </si>
  <si>
    <t>Gesamt</t>
  </si>
  <si>
    <t>Kontrolle:</t>
  </si>
  <si>
    <t>Umlage</t>
  </si>
  <si>
    <t xml:space="preserve">   II. Aufwand</t>
  </si>
  <si>
    <t>Betriebskosten</t>
  </si>
  <si>
    <t>AfA</t>
  </si>
  <si>
    <t>Zinsen</t>
  </si>
  <si>
    <t>Nebenerträge</t>
  </si>
  <si>
    <t>Auflösungen</t>
  </si>
  <si>
    <t>Aufwand</t>
  </si>
  <si>
    <t xml:space="preserve">   Gesamt</t>
  </si>
  <si>
    <t xml:space="preserve">  V. Gespaltene Kosten</t>
  </si>
  <si>
    <t>%</t>
  </si>
  <si>
    <t xml:space="preserve"> IV. Nebenerträge (ohne Auflösungen Kanalbeitrag und Erschl.Beitrag)</t>
  </si>
  <si>
    <t>Kanalbeitrag</t>
  </si>
  <si>
    <t>Erschl.Beitrag</t>
  </si>
  <si>
    <t xml:space="preserve">   Auflösungen</t>
  </si>
  <si>
    <t xml:space="preserve"> VI. Abzugskapital </t>
  </si>
  <si>
    <t>Kosten Kanalnetz</t>
  </si>
  <si>
    <t>Kosten Klärwerk</t>
  </si>
  <si>
    <t>insgesamt:</t>
  </si>
  <si>
    <t>Leistungsdaten</t>
  </si>
  <si>
    <t>Schmutzwasser</t>
  </si>
  <si>
    <t>Regenwasser</t>
  </si>
  <si>
    <t>€</t>
  </si>
  <si>
    <t>Kosten insgesamt:</t>
  </si>
  <si>
    <t>Abzugskapital Kanalbeiträge</t>
  </si>
  <si>
    <t>Abzugskapital Vorfluterpauschale</t>
  </si>
  <si>
    <t>Kosten privates Regenwasser</t>
  </si>
  <si>
    <t>Kosten Straßenfläche</t>
  </si>
  <si>
    <t>m³</t>
  </si>
  <si>
    <t>m²</t>
  </si>
  <si>
    <t>Abzugskapital</t>
  </si>
  <si>
    <t>Vorfluterpauschale</t>
  </si>
  <si>
    <t>Kosten Schmutzwasser</t>
  </si>
  <si>
    <t>Kosten Straßenentwässerung</t>
  </si>
  <si>
    <t>Verteilungsdaten</t>
  </si>
  <si>
    <t>:</t>
  </si>
  <si>
    <t>Kosten Regenwasser</t>
  </si>
  <si>
    <t>insgesamt in m²</t>
  </si>
  <si>
    <t>€/m³</t>
  </si>
  <si>
    <t>€/m²</t>
  </si>
  <si>
    <t xml:space="preserve">   Laut VK:</t>
  </si>
  <si>
    <t>Gesamtkosten</t>
  </si>
  <si>
    <t xml:space="preserve">private Entwässerung </t>
  </si>
  <si>
    <t>Gebührenfähige Gesamtkosten</t>
  </si>
  <si>
    <t>Frischwasser +</t>
  </si>
  <si>
    <t xml:space="preserve">   SW:RW=</t>
  </si>
  <si>
    <t xml:space="preserve">   Priv. Fl. : Str. Fl.=</t>
  </si>
  <si>
    <t xml:space="preserve">   Kosten SW : Kosten pr. RW=</t>
  </si>
  <si>
    <t xml:space="preserve">  SW:RW=</t>
  </si>
  <si>
    <t>"Eigenwasser" in m³</t>
  </si>
  <si>
    <t>Starkverschm.zu.</t>
  </si>
  <si>
    <t>Schmutzwasserentgelt</t>
  </si>
  <si>
    <t xml:space="preserve"> </t>
  </si>
  <si>
    <t>Ermittlung des Schmutzwasserentgelts, der Niederschlagswassergebühr</t>
  </si>
  <si>
    <t>(Flächenermittlung durch Tiefbauamt -Straßendatenbank-)</t>
  </si>
  <si>
    <t>Kosten Kanalnetz (auf Basis externes Gutachten)</t>
  </si>
  <si>
    <t>Kosten Klärwerke (auf Basis externes Gutachten)</t>
  </si>
  <si>
    <t>Kosten privates Niederschlagswasser</t>
  </si>
  <si>
    <t>Niederschlagswassergebühr</t>
  </si>
  <si>
    <t>Private Flächen</t>
  </si>
  <si>
    <t>Öffentliche Flächen</t>
  </si>
  <si>
    <t>Gebührenfähiger Aufwand:</t>
  </si>
  <si>
    <t>Direkte Kosten Schmutzwasser</t>
  </si>
  <si>
    <t>(EnBW-Entgelt)</t>
  </si>
  <si>
    <t>Direkte Kosten privates Nieder-</t>
  </si>
  <si>
    <t>schlagswasser (Steueramt,</t>
  </si>
  <si>
    <t>Stadtm.amt)</t>
  </si>
  <si>
    <t>Direkte Kosten Straßenent-</t>
  </si>
  <si>
    <t>Gesamtkosten pr. Entwässerung</t>
  </si>
  <si>
    <t>Direkte Kosten</t>
  </si>
  <si>
    <t>Aktivierte Eigenleistungen</t>
  </si>
  <si>
    <t>errechnet</t>
  </si>
  <si>
    <t>Zinsdifferenz</t>
  </si>
  <si>
    <t>Jahresergebnis</t>
  </si>
  <si>
    <t>Kalk. Zinsaufwand:</t>
  </si>
  <si>
    <t>Tats. Zinsaufwand:</t>
  </si>
  <si>
    <t xml:space="preserve">   Dir. Kosten</t>
  </si>
  <si>
    <t>lt. SAP-Bilanz</t>
  </si>
  <si>
    <t>Kanal</t>
  </si>
  <si>
    <t>Klärwerke</t>
  </si>
  <si>
    <t>Erstattungen</t>
  </si>
  <si>
    <t>Gemeindebetriebskosten</t>
  </si>
  <si>
    <t>Sonstige Umsatzerlöse</t>
  </si>
  <si>
    <t>Sonstige betriebliche Erträge</t>
  </si>
  <si>
    <t>Summe</t>
  </si>
  <si>
    <t>Kontrolle</t>
  </si>
  <si>
    <t xml:space="preserve">    - Stadtm.amt</t>
  </si>
  <si>
    <t xml:space="preserve">wässerung </t>
  </si>
  <si>
    <t>Zinssatz:</t>
  </si>
  <si>
    <t>nach HGB</t>
  </si>
  <si>
    <t>Restbuchwerte</t>
  </si>
  <si>
    <t>Anteil in %</t>
  </si>
  <si>
    <t>Kanalnetz</t>
  </si>
  <si>
    <t>(Anteil gesp. Gebühr)</t>
  </si>
  <si>
    <t>Zuordnung Kostenträger</t>
  </si>
  <si>
    <t>SW</t>
  </si>
  <si>
    <t>NW</t>
  </si>
  <si>
    <t>Einzug SW-Entgelt (59715)</t>
  </si>
  <si>
    <t>Steueramt (59802)</t>
  </si>
  <si>
    <t>Stadtmess. Amt (59803)</t>
  </si>
  <si>
    <t>Straßenentw.</t>
  </si>
  <si>
    <t>gerundet</t>
  </si>
  <si>
    <t>Nachholung Kostenunt.deck. SW</t>
  </si>
  <si>
    <t>Kanalbeiträge</t>
  </si>
  <si>
    <t>Nachholung Kostenunt.deck. NW</t>
  </si>
  <si>
    <t xml:space="preserve">   Aufl. Rüst. SW</t>
  </si>
  <si>
    <t xml:space="preserve">   Unterdeck. NW</t>
  </si>
  <si>
    <t>gebucht</t>
  </si>
  <si>
    <t>Differenz</t>
  </si>
  <si>
    <t>Ergebnis Gebührennachkalkulation</t>
  </si>
  <si>
    <t xml:space="preserve">Zuführung </t>
  </si>
  <si>
    <t>Kostenüberd.</t>
  </si>
  <si>
    <t>Überdeck. SW</t>
  </si>
  <si>
    <t xml:space="preserve">                      Anlage X </t>
  </si>
  <si>
    <t>TEuro</t>
  </si>
  <si>
    <t>Materialaufwand</t>
  </si>
  <si>
    <t>Personalkosten</t>
  </si>
  <si>
    <t>Abschreibungen</t>
  </si>
  <si>
    <t>Sonstige betr. Aufwendungen</t>
  </si>
  <si>
    <t>Zinsaufwand (kalk.)</t>
  </si>
  <si>
    <t>Sonstige Steuern</t>
  </si>
  <si>
    <t>Abzüglich Nebenerträge</t>
  </si>
  <si>
    <t>Betriebskostenerstattungen Gemeinden</t>
  </si>
  <si>
    <t>Sonstige Nebenerträge</t>
  </si>
  <si>
    <t xml:space="preserve">Entgelt-/gebühren- bzw. erstattungsfähiger Aufwand </t>
  </si>
  <si>
    <t>davon entfallen gemäß Umlagerechnung auf:</t>
  </si>
  <si>
    <t>Schmutzwasserentgelte</t>
  </si>
  <si>
    <t>Niederschlagswassergebühren privater Flächen</t>
  </si>
  <si>
    <t>Erstattungen Niederschlagswasser öffentlicher Flächen</t>
  </si>
  <si>
    <t>Erträge aus Entgelte/Gebühren/Erstattungen</t>
  </si>
  <si>
    <t>Wasserbilanz</t>
  </si>
  <si>
    <t>Tcbm</t>
  </si>
  <si>
    <t>Mengenanteil</t>
  </si>
  <si>
    <t>Flächenbilanz</t>
  </si>
  <si>
    <t>Tqm</t>
  </si>
  <si>
    <t>Nachkalkulation</t>
  </si>
  <si>
    <t>TEUR</t>
  </si>
  <si>
    <t>Gebührenfähige Kosten</t>
  </si>
  <si>
    <t xml:space="preserve">          Schmutzwasserentgelte</t>
  </si>
  <si>
    <t xml:space="preserve">          Niederschlagswassergebühren</t>
  </si>
  <si>
    <t>abzüglich tatsächlich vereinnahmte</t>
  </si>
  <si>
    <t>Überleitung zum Jahresergebnis</t>
  </si>
  <si>
    <t xml:space="preserve">Differenz aus kalkulatorischen und effektiven Zinsaufwand </t>
  </si>
  <si>
    <t>Jahresgewinn/-verlust</t>
  </si>
  <si>
    <t>(Verbindlichkeit)</t>
  </si>
  <si>
    <t>Überdeck. NW</t>
  </si>
  <si>
    <t xml:space="preserve">   Aufl. Rüst. NW</t>
  </si>
  <si>
    <t>Frischwasser + Eigenwasser etc.</t>
  </si>
  <si>
    <t>(Flächenermittlung durch LHS)</t>
  </si>
  <si>
    <t>Entnahme aus Kostenüberdeckung SW</t>
  </si>
  <si>
    <t>Schmutzwassermenge</t>
  </si>
  <si>
    <t>Zuführung Kostenüberdeck. SW</t>
  </si>
  <si>
    <t>Zuführung Kostenüberdeck. NW</t>
  </si>
  <si>
    <t>überdeckung</t>
  </si>
  <si>
    <t>deckung</t>
  </si>
  <si>
    <t>Direkte Kosten abzüglich Kostenüber-</t>
  </si>
  <si>
    <t>Direkte Kosten abzüglich Kosten-</t>
  </si>
  <si>
    <t>Entnahme aus Kostenüberdeckung NW</t>
  </si>
  <si>
    <t xml:space="preserve">      </t>
  </si>
  <si>
    <t xml:space="preserve">Nachkalkulation 2021 </t>
  </si>
  <si>
    <t>und der Kosten der Straßenentwässerung für 2021</t>
  </si>
  <si>
    <t>Nebenerträge 2021</t>
  </si>
  <si>
    <t>Direkte Kosten 2021</t>
  </si>
  <si>
    <t>Zinsaufteilung 2021</t>
  </si>
  <si>
    <t>Entgelt- und Gebührennachkalkulation 2021</t>
  </si>
  <si>
    <t>Kostenüberdeckung 2021</t>
  </si>
  <si>
    <t xml:space="preserve">          abzüglich Zuführung Kostenüberdeckung SW 2021</t>
  </si>
  <si>
    <t xml:space="preserve">          abzüglich Zuführung Kostenüberdeckung NW 2021</t>
  </si>
  <si>
    <r>
      <t xml:space="preserve">  I. Betriebskosten</t>
    </r>
    <r>
      <rPr>
        <sz val="12"/>
        <color indexed="9"/>
        <rFont val="Arial"/>
        <family val="2"/>
      </rPr>
      <t xml:space="preserve"> (ohne AfA und Zinsen)</t>
    </r>
  </si>
  <si>
    <r>
      <t xml:space="preserve"> III. Nebenerträge </t>
    </r>
    <r>
      <rPr>
        <sz val="12"/>
        <color indexed="9"/>
        <rFont val="Arial"/>
        <family val="2"/>
      </rPr>
      <t>(ohne Auflösungen)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</si>
</sst>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&quot; €&quot;"/>
    <numFmt numFmtId="175" formatCode="#,##0\ &quot;m³&quot;"/>
    <numFmt numFmtId="176" formatCode="0.0\ &quot;%&quot;"/>
    <numFmt numFmtId="177" formatCode="#,##0\ &quot;%&quot;"/>
    <numFmt numFmtId="178" formatCode="General\ &quot;%&quot;"/>
    <numFmt numFmtId="179" formatCode="General&quot; %&quot;"/>
    <numFmt numFmtId="180" formatCode="0.0%"/>
    <numFmt numFmtId="181" formatCode="#,##0\ &quot;m²&quot;"/>
    <numFmt numFmtId="182" formatCode="#,##0.00\ &quot;€/m³&quot;"/>
    <numFmt numFmtId="183" formatCode="#,##0.00\ &quot;€/m²&quot;"/>
    <numFmt numFmtId="184" formatCode="#,##0.00\ &quot;€&quot;"/>
    <numFmt numFmtId="185" formatCode="#,##0.000"/>
    <numFmt numFmtId="186" formatCode="0.000%"/>
    <numFmt numFmtId="187" formatCode="#,##0.0"/>
    <numFmt numFmtId="188" formatCode="s\t\a\nd\a\rd"/>
    <numFmt numFmtId="189" formatCode="#,000"/>
    <numFmt numFmtId="190" formatCode="#,##0.0000"/>
    <numFmt numFmtId="191" formatCode="0.000"/>
    <numFmt numFmtId="192" formatCode="#,##0.00000"/>
    <numFmt numFmtId="193" formatCode="#,##0.000000"/>
    <numFmt numFmtId="194" formatCode="0.0"/>
    <numFmt numFmtId="195" formatCode="0.0000"/>
    <numFmt numFmtId="196" formatCode="0.00000"/>
    <numFmt numFmtId="197" formatCode="0.000000"/>
    <numFmt numFmtId="198" formatCode="0.00000000"/>
    <numFmt numFmtId="199" formatCode="0.0000000"/>
    <numFmt numFmtId="200" formatCode="[$-407]dddd\,\ d\.\ mmmm\ yyyy"/>
    <numFmt numFmtId="201" formatCode="#,##0\ &quot;€&quot;"/>
  </numFmts>
  <fonts count="80"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0"/>
      <color indexed="17"/>
      <name val="Arial"/>
      <family val="2"/>
    </font>
    <font>
      <sz val="10"/>
      <color indexed="4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Tahoma"/>
      <family val="2"/>
    </font>
    <font>
      <sz val="10"/>
      <name val="Tahoma"/>
      <family val="2"/>
    </font>
    <font>
      <sz val="24"/>
      <name val="Arial"/>
      <family val="2"/>
    </font>
    <font>
      <i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Segoe UI"/>
      <family val="2"/>
    </font>
    <font>
      <b/>
      <sz val="9"/>
      <name val="Segoe UI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13"/>
      <color indexed="9"/>
      <name val="Arial"/>
      <family val="2"/>
    </font>
    <font>
      <b/>
      <sz val="10"/>
      <color indexed="9"/>
      <name val="Arial"/>
      <family val="2"/>
    </font>
    <font>
      <u val="single"/>
      <sz val="11"/>
      <color indexed="9"/>
      <name val="Arial"/>
      <family val="2"/>
    </font>
    <font>
      <i/>
      <sz val="11"/>
      <color indexed="9"/>
      <name val="Arial"/>
      <family val="2"/>
    </font>
    <font>
      <i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8"/>
      <color indexed="9"/>
      <name val="Arial"/>
      <family val="2"/>
    </font>
    <font>
      <i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u val="single"/>
      <sz val="11"/>
      <color theme="0"/>
      <name val="Arial"/>
      <family val="2"/>
    </font>
    <font>
      <i/>
      <sz val="11"/>
      <color theme="0"/>
      <name val="Arial"/>
      <family val="2"/>
    </font>
    <font>
      <i/>
      <sz val="10"/>
      <color theme="0"/>
      <name val="Arial"/>
      <family val="2"/>
    </font>
    <font>
      <b/>
      <sz val="12"/>
      <color theme="0"/>
      <name val="Arial"/>
      <family val="2"/>
    </font>
    <font>
      <b/>
      <sz val="18"/>
      <color theme="0"/>
      <name val="Arial"/>
      <family val="2"/>
    </font>
    <font>
      <i/>
      <sz val="12"/>
      <color theme="0"/>
      <name val="Arial"/>
      <family val="2"/>
    </font>
    <font>
      <sz val="12"/>
      <color theme="0"/>
      <name val="Arial"/>
      <family val="2"/>
    </font>
    <font>
      <b/>
      <sz val="16"/>
      <color theme="0"/>
      <name val="Arial"/>
      <family val="2"/>
    </font>
    <font>
      <b/>
      <sz val="14"/>
      <color theme="0"/>
      <name val="Arial"/>
      <family val="2"/>
    </font>
    <font>
      <b/>
      <sz val="13"/>
      <color theme="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6" borderId="2" applyNumberFormat="0" applyAlignment="0" applyProtection="0"/>
    <xf numFmtId="171" fontId="0" fillId="0" borderId="0" applyFont="0" applyFill="0" applyBorder="0" applyAlignment="0" applyProtection="0"/>
    <xf numFmtId="0" fontId="54" fillId="27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173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32" borderId="9" applyNumberFormat="0" applyAlignment="0" applyProtection="0"/>
  </cellStyleXfs>
  <cellXfs count="253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1" fillId="0" borderId="0" xfId="53" applyFont="1">
      <alignment/>
      <protection/>
    </xf>
    <xf numFmtId="0" fontId="4" fillId="0" borderId="0" xfId="53" applyFont="1">
      <alignment/>
      <protection/>
    </xf>
    <xf numFmtId="0" fontId="3" fillId="0" borderId="0" xfId="53">
      <alignment/>
      <protection/>
    </xf>
    <xf numFmtId="0" fontId="5" fillId="0" borderId="0" xfId="53" applyFont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1" fillId="0" borderId="10" xfId="53" applyFont="1" applyBorder="1">
      <alignment/>
      <protection/>
    </xf>
    <xf numFmtId="0" fontId="3" fillId="0" borderId="11" xfId="53" applyBorder="1">
      <alignment/>
      <protection/>
    </xf>
    <xf numFmtId="0" fontId="3" fillId="0" borderId="0" xfId="53" applyBorder="1">
      <alignment/>
      <protection/>
    </xf>
    <xf numFmtId="0" fontId="3" fillId="0" borderId="12" xfId="53" applyBorder="1">
      <alignment/>
      <protection/>
    </xf>
    <xf numFmtId="174" fontId="3" fillId="0" borderId="13" xfId="53" applyNumberFormat="1" applyBorder="1">
      <alignment/>
      <protection/>
    </xf>
    <xf numFmtId="0" fontId="8" fillId="0" borderId="0" xfId="53" applyFont="1">
      <alignment/>
      <protection/>
    </xf>
    <xf numFmtId="10" fontId="3" fillId="0" borderId="0" xfId="53" applyNumberFormat="1" applyAlignment="1">
      <alignment horizontal="center"/>
      <protection/>
    </xf>
    <xf numFmtId="9" fontId="3" fillId="0" borderId="0" xfId="53" applyNumberFormat="1" applyAlignment="1">
      <alignment horizontal="right"/>
      <protection/>
    </xf>
    <xf numFmtId="10" fontId="3" fillId="0" borderId="0" xfId="53" applyNumberFormat="1" applyAlignment="1">
      <alignment horizontal="left"/>
      <protection/>
    </xf>
    <xf numFmtId="10" fontId="3" fillId="0" borderId="0" xfId="53" applyNumberFormat="1" applyAlignment="1">
      <alignment horizontal="right"/>
      <protection/>
    </xf>
    <xf numFmtId="0" fontId="3" fillId="0" borderId="0" xfId="53" applyFont="1">
      <alignment/>
      <protection/>
    </xf>
    <xf numFmtId="0" fontId="8" fillId="0" borderId="12" xfId="53" applyFont="1" applyBorder="1">
      <alignment/>
      <protection/>
    </xf>
    <xf numFmtId="10" fontId="3" fillId="0" borderId="0" xfId="53" applyNumberFormat="1" applyFont="1">
      <alignment/>
      <protection/>
    </xf>
    <xf numFmtId="10" fontId="3" fillId="0" borderId="0" xfId="53" applyNumberFormat="1" applyFont="1" applyAlignment="1">
      <alignment horizontal="left"/>
      <protection/>
    </xf>
    <xf numFmtId="0" fontId="3" fillId="0" borderId="0" xfId="53" applyAlignment="1">
      <alignment horizontal="center"/>
      <protection/>
    </xf>
    <xf numFmtId="0" fontId="3" fillId="0" borderId="10" xfId="53" applyBorder="1">
      <alignment/>
      <protection/>
    </xf>
    <xf numFmtId="174" fontId="3" fillId="0" borderId="0" xfId="53" applyNumberFormat="1">
      <alignment/>
      <protection/>
    </xf>
    <xf numFmtId="174" fontId="3" fillId="0" borderId="0" xfId="53" applyNumberFormat="1" applyBorder="1">
      <alignment/>
      <protection/>
    </xf>
    <xf numFmtId="3" fontId="3" fillId="0" borderId="0" xfId="53" applyNumberFormat="1" applyFill="1" applyBorder="1" applyAlignment="1">
      <alignment horizontal="right"/>
      <protection/>
    </xf>
    <xf numFmtId="0" fontId="3" fillId="33" borderId="11" xfId="53" applyFill="1" applyBorder="1">
      <alignment/>
      <protection/>
    </xf>
    <xf numFmtId="0" fontId="3" fillId="0" borderId="0" xfId="53" applyAlignment="1">
      <alignment horizontal="right"/>
      <protection/>
    </xf>
    <xf numFmtId="0" fontId="3" fillId="33" borderId="12" xfId="53" applyFill="1" applyBorder="1">
      <alignment/>
      <protection/>
    </xf>
    <xf numFmtId="174" fontId="3" fillId="33" borderId="13" xfId="53" applyNumberFormat="1" applyFill="1" applyBorder="1">
      <alignment/>
      <protection/>
    </xf>
    <xf numFmtId="10" fontId="3" fillId="0" borderId="0" xfId="53" applyNumberFormat="1">
      <alignment/>
      <protection/>
    </xf>
    <xf numFmtId="10" fontId="3" fillId="0" borderId="0" xfId="53" applyNumberFormat="1" applyBorder="1" applyAlignment="1">
      <alignment horizontal="left"/>
      <protection/>
    </xf>
    <xf numFmtId="174" fontId="3" fillId="33" borderId="10" xfId="53" applyNumberFormat="1" applyFill="1" applyBorder="1">
      <alignment/>
      <protection/>
    </xf>
    <xf numFmtId="0" fontId="3" fillId="33" borderId="14" xfId="53" applyFill="1" applyBorder="1">
      <alignment/>
      <protection/>
    </xf>
    <xf numFmtId="0" fontId="3" fillId="33" borderId="15" xfId="53" applyFill="1" applyBorder="1">
      <alignment/>
      <protection/>
    </xf>
    <xf numFmtId="0" fontId="3" fillId="0" borderId="0" xfId="53" applyFill="1" applyBorder="1">
      <alignment/>
      <protection/>
    </xf>
    <xf numFmtId="174" fontId="3" fillId="0" borderId="0" xfId="53" applyNumberFormat="1" applyFill="1" applyBorder="1">
      <alignment/>
      <protection/>
    </xf>
    <xf numFmtId="0" fontId="3" fillId="0" borderId="0" xfId="53" applyNumberFormat="1">
      <alignment/>
      <protection/>
    </xf>
    <xf numFmtId="180" fontId="7" fillId="0" borderId="0" xfId="53" applyNumberFormat="1" applyFont="1">
      <alignment/>
      <protection/>
    </xf>
    <xf numFmtId="180" fontId="7" fillId="0" borderId="0" xfId="53" applyNumberFormat="1" applyFont="1" applyAlignment="1">
      <alignment horizontal="left"/>
      <protection/>
    </xf>
    <xf numFmtId="0" fontId="3" fillId="0" borderId="11" xfId="53" applyFill="1" applyBorder="1">
      <alignment/>
      <protection/>
    </xf>
    <xf numFmtId="3" fontId="3" fillId="0" borderId="15" xfId="53" applyNumberFormat="1" applyFill="1" applyBorder="1">
      <alignment/>
      <protection/>
    </xf>
    <xf numFmtId="0" fontId="3" fillId="0" borderId="14" xfId="53" applyBorder="1">
      <alignment/>
      <protection/>
    </xf>
    <xf numFmtId="3" fontId="3" fillId="0" borderId="15" xfId="53" applyNumberFormat="1" applyFont="1" applyBorder="1">
      <alignment/>
      <protection/>
    </xf>
    <xf numFmtId="0" fontId="3" fillId="0" borderId="15" xfId="53" applyFill="1" applyBorder="1">
      <alignment/>
      <protection/>
    </xf>
    <xf numFmtId="0" fontId="3" fillId="0" borderId="15" xfId="53" applyBorder="1">
      <alignment/>
      <protection/>
    </xf>
    <xf numFmtId="0" fontId="3" fillId="0" borderId="12" xfId="53" applyFill="1" applyBorder="1">
      <alignment/>
      <protection/>
    </xf>
    <xf numFmtId="0" fontId="3" fillId="0" borderId="13" xfId="53" applyFill="1" applyBorder="1">
      <alignment/>
      <protection/>
    </xf>
    <xf numFmtId="0" fontId="3" fillId="0" borderId="13" xfId="53" applyBorder="1">
      <alignment/>
      <protection/>
    </xf>
    <xf numFmtId="0" fontId="3" fillId="0" borderId="0" xfId="53" applyFill="1">
      <alignment/>
      <protection/>
    </xf>
    <xf numFmtId="0" fontId="3" fillId="0" borderId="0" xfId="53" applyFont="1" applyFill="1" applyBorder="1">
      <alignment/>
      <protection/>
    </xf>
    <xf numFmtId="0" fontId="3" fillId="0" borderId="10" xfId="53" applyFont="1" applyBorder="1">
      <alignment/>
      <protection/>
    </xf>
    <xf numFmtId="0" fontId="3" fillId="0" borderId="14" xfId="53" applyFont="1" applyBorder="1">
      <alignment/>
      <protection/>
    </xf>
    <xf numFmtId="0" fontId="3" fillId="0" borderId="10" xfId="53" applyFont="1" applyFill="1" applyBorder="1">
      <alignment/>
      <protection/>
    </xf>
    <xf numFmtId="0" fontId="3" fillId="0" borderId="12" xfId="53" applyFont="1" applyFill="1" applyBorder="1">
      <alignment/>
      <protection/>
    </xf>
    <xf numFmtId="174" fontId="3" fillId="0" borderId="13" xfId="53" applyNumberFormat="1" applyFill="1" applyBorder="1">
      <alignment/>
      <protection/>
    </xf>
    <xf numFmtId="10" fontId="3" fillId="0" borderId="0" xfId="53" applyNumberFormat="1" applyBorder="1">
      <alignment/>
      <protection/>
    </xf>
    <xf numFmtId="0" fontId="3" fillId="33" borderId="10" xfId="53" applyFont="1" applyFill="1" applyBorder="1">
      <alignment/>
      <protection/>
    </xf>
    <xf numFmtId="0" fontId="3" fillId="33" borderId="14" xfId="53" applyFont="1" applyFill="1" applyBorder="1">
      <alignment/>
      <protection/>
    </xf>
    <xf numFmtId="0" fontId="3" fillId="0" borderId="0" xfId="53" applyFont="1">
      <alignment/>
      <protection/>
    </xf>
    <xf numFmtId="0" fontId="9" fillId="0" borderId="0" xfId="53" applyFont="1">
      <alignment/>
      <protection/>
    </xf>
    <xf numFmtId="10" fontId="3" fillId="0" borderId="0" xfId="53" applyNumberFormat="1" applyFont="1" applyAlignment="1">
      <alignment horizontal="center"/>
      <protection/>
    </xf>
    <xf numFmtId="0" fontId="3" fillId="0" borderId="14" xfId="53" applyFont="1" applyFill="1" applyBorder="1">
      <alignment/>
      <protection/>
    </xf>
    <xf numFmtId="2" fontId="3" fillId="0" borderId="12" xfId="53" applyNumberFormat="1" applyFill="1" applyBorder="1">
      <alignment/>
      <protection/>
    </xf>
    <xf numFmtId="0" fontId="3" fillId="0" borderId="0" xfId="53" applyFont="1" applyAlignment="1">
      <alignment horizontal="left"/>
      <protection/>
    </xf>
    <xf numFmtId="3" fontId="3" fillId="0" borderId="15" xfId="53" applyNumberFormat="1" applyFont="1" applyFill="1" applyBorder="1">
      <alignment/>
      <protection/>
    </xf>
    <xf numFmtId="174" fontId="3" fillId="0" borderId="15" xfId="53" applyNumberFormat="1" applyBorder="1">
      <alignment/>
      <protection/>
    </xf>
    <xf numFmtId="0" fontId="1" fillId="0" borderId="0" xfId="53" applyFont="1" applyAlignment="1">
      <alignment horizontal="center"/>
      <protection/>
    </xf>
    <xf numFmtId="0" fontId="0" fillId="0" borderId="0" xfId="0" applyAlignment="1">
      <alignment/>
    </xf>
    <xf numFmtId="3" fontId="3" fillId="0" borderId="0" xfId="53" applyNumberFormat="1" applyFont="1" applyBorder="1">
      <alignment/>
      <protection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3" fontId="3" fillId="0" borderId="0" xfId="53" applyNumberFormat="1">
      <alignment/>
      <protection/>
    </xf>
    <xf numFmtId="4" fontId="3" fillId="0" borderId="0" xfId="53" applyNumberFormat="1" applyBorder="1">
      <alignment/>
      <protection/>
    </xf>
    <xf numFmtId="4" fontId="3" fillId="0" borderId="0" xfId="53" applyNumberFormat="1">
      <alignment/>
      <protection/>
    </xf>
    <xf numFmtId="174" fontId="8" fillId="0" borderId="0" xfId="53" applyNumberFormat="1" applyFont="1" applyBorder="1">
      <alignment/>
      <protection/>
    </xf>
    <xf numFmtId="0" fontId="8" fillId="0" borderId="0" xfId="53" applyFont="1" applyBorder="1">
      <alignment/>
      <protection/>
    </xf>
    <xf numFmtId="174" fontId="3" fillId="0" borderId="11" xfId="53" applyNumberFormat="1" applyFill="1" applyBorder="1">
      <alignment/>
      <protection/>
    </xf>
    <xf numFmtId="3" fontId="8" fillId="0" borderId="0" xfId="53" applyNumberFormat="1" applyFont="1">
      <alignment/>
      <protection/>
    </xf>
    <xf numFmtId="0" fontId="8" fillId="0" borderId="0" xfId="53" applyFont="1" applyAlignment="1">
      <alignment horizontal="right"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4" fontId="8" fillId="0" borderId="0" xfId="53" applyNumberFormat="1" applyFont="1" applyAlignment="1">
      <alignment horizontal="center"/>
      <protection/>
    </xf>
    <xf numFmtId="174" fontId="8" fillId="0" borderId="0" xfId="53" applyNumberFormat="1" applyFont="1" applyBorder="1" applyAlignment="1">
      <alignment horizontal="center"/>
      <protection/>
    </xf>
    <xf numFmtId="174" fontId="8" fillId="0" borderId="0" xfId="53" applyNumberFormat="1" applyFont="1">
      <alignment/>
      <protection/>
    </xf>
    <xf numFmtId="0" fontId="3" fillId="0" borderId="0" xfId="53" applyFont="1" applyBorder="1">
      <alignment/>
      <protection/>
    </xf>
    <xf numFmtId="3" fontId="8" fillId="0" borderId="0" xfId="53" applyNumberFormat="1" applyFont="1" applyAlignment="1">
      <alignment horizontal="center"/>
      <protection/>
    </xf>
    <xf numFmtId="174" fontId="0" fillId="0" borderId="0" xfId="0" applyNumberFormat="1" applyAlignment="1">
      <alignment horizontal="center"/>
    </xf>
    <xf numFmtId="174" fontId="8" fillId="0" borderId="0" xfId="53" applyNumberFormat="1" applyFont="1" applyAlignment="1">
      <alignment horizontal="right"/>
      <protection/>
    </xf>
    <xf numFmtId="0" fontId="15" fillId="0" borderId="0" xfId="0" applyFont="1" applyAlignment="1">
      <alignment horizontal="center" vertical="center"/>
    </xf>
    <xf numFmtId="0" fontId="3" fillId="0" borderId="16" xfId="53" applyFill="1" applyBorder="1">
      <alignment/>
      <protection/>
    </xf>
    <xf numFmtId="0" fontId="3" fillId="0" borderId="0" xfId="53" applyFont="1" applyAlignment="1">
      <alignment vertical="center"/>
      <protection/>
    </xf>
    <xf numFmtId="10" fontId="8" fillId="0" borderId="0" xfId="53" applyNumberFormat="1" applyFont="1" applyBorder="1">
      <alignment/>
      <protection/>
    </xf>
    <xf numFmtId="10" fontId="8" fillId="0" borderId="0" xfId="53" applyNumberFormat="1" applyFont="1" applyBorder="1" applyAlignment="1">
      <alignment horizontal="center"/>
      <protection/>
    </xf>
    <xf numFmtId="180" fontId="1" fillId="0" borderId="0" xfId="53" applyNumberFormat="1" applyFont="1">
      <alignment/>
      <protection/>
    </xf>
    <xf numFmtId="0" fontId="0" fillId="0" borderId="0" xfId="51">
      <alignment/>
      <protection/>
    </xf>
    <xf numFmtId="0" fontId="0" fillId="0" borderId="0" xfId="51" applyAlignment="1">
      <alignment horizontal="center"/>
      <protection/>
    </xf>
    <xf numFmtId="0" fontId="2" fillId="0" borderId="0" xfId="51" applyFont="1" applyAlignment="1">
      <alignment horizontal="center"/>
      <protection/>
    </xf>
    <xf numFmtId="4" fontId="0" fillId="0" borderId="0" xfId="51" applyNumberFormat="1">
      <alignment/>
      <protection/>
    </xf>
    <xf numFmtId="10" fontId="0" fillId="0" borderId="0" xfId="51" applyNumberFormat="1">
      <alignment/>
      <protection/>
    </xf>
    <xf numFmtId="9" fontId="2" fillId="0" borderId="0" xfId="51" applyNumberFormat="1" applyFont="1">
      <alignment/>
      <protection/>
    </xf>
    <xf numFmtId="10" fontId="2" fillId="0" borderId="0" xfId="51" applyNumberFormat="1" applyFont="1">
      <alignment/>
      <protection/>
    </xf>
    <xf numFmtId="9" fontId="0" fillId="0" borderId="0" xfId="51" applyNumberFormat="1">
      <alignment/>
      <protection/>
    </xf>
    <xf numFmtId="4" fontId="0" fillId="0" borderId="0" xfId="51" applyNumberFormat="1" applyBorder="1">
      <alignment/>
      <protection/>
    </xf>
    <xf numFmtId="10" fontId="2" fillId="0" borderId="0" xfId="51" applyNumberFormat="1" applyFont="1" applyBorder="1">
      <alignment/>
      <protection/>
    </xf>
    <xf numFmtId="9" fontId="2" fillId="0" borderId="0" xfId="51" applyNumberFormat="1" applyFont="1" applyBorder="1">
      <alignment/>
      <protection/>
    </xf>
    <xf numFmtId="174" fontId="3" fillId="0" borderId="0" xfId="53" applyNumberFormat="1" applyAlignment="1">
      <alignment horizontal="center"/>
      <protection/>
    </xf>
    <xf numFmtId="0" fontId="8" fillId="0" borderId="17" xfId="53" applyFont="1" applyBorder="1">
      <alignment/>
      <protection/>
    </xf>
    <xf numFmtId="3" fontId="8" fillId="0" borderId="17" xfId="53" applyNumberFormat="1" applyFont="1" applyBorder="1">
      <alignment/>
      <protection/>
    </xf>
    <xf numFmtId="174" fontId="8" fillId="0" borderId="17" xfId="53" applyNumberFormat="1" applyFont="1" applyBorder="1">
      <alignment/>
      <protection/>
    </xf>
    <xf numFmtId="0" fontId="3" fillId="0" borderId="0" xfId="52">
      <alignment/>
      <protection/>
    </xf>
    <xf numFmtId="0" fontId="8" fillId="0" borderId="0" xfId="52" applyFont="1">
      <alignment/>
      <protection/>
    </xf>
    <xf numFmtId="0" fontId="2" fillId="0" borderId="0" xfId="53" applyFont="1">
      <alignment/>
      <protection/>
    </xf>
    <xf numFmtId="0" fontId="16" fillId="0" borderId="0" xfId="0" applyFont="1" applyAlignment="1">
      <alignment horizontal="center"/>
    </xf>
    <xf numFmtId="3" fontId="3" fillId="0" borderId="0" xfId="53" applyNumberFormat="1" applyFont="1" applyFill="1" applyBorder="1" applyAlignment="1">
      <alignment horizontal="right"/>
      <protection/>
    </xf>
    <xf numFmtId="0" fontId="3" fillId="0" borderId="0" xfId="53" applyFont="1" applyAlignment="1">
      <alignment horizontal="right"/>
      <protection/>
    </xf>
    <xf numFmtId="3" fontId="3" fillId="0" borderId="0" xfId="53" applyNumberFormat="1" applyFont="1" applyFill="1" applyBorder="1">
      <alignment/>
      <protection/>
    </xf>
    <xf numFmtId="3" fontId="3" fillId="0" borderId="0" xfId="53" applyNumberFormat="1" applyFont="1" applyFill="1" applyBorder="1" applyAlignment="1">
      <alignment horizontal="left"/>
      <protection/>
    </xf>
    <xf numFmtId="10" fontId="3" fillId="0" borderId="0" xfId="53" applyNumberFormat="1" applyFont="1">
      <alignment/>
      <protection/>
    </xf>
    <xf numFmtId="10" fontId="3" fillId="0" borderId="0" xfId="53" applyNumberFormat="1" applyFont="1" applyAlignment="1">
      <alignment horizontal="left"/>
      <protection/>
    </xf>
    <xf numFmtId="10" fontId="3" fillId="0" borderId="0" xfId="53" applyNumberFormat="1" applyFont="1" applyAlignment="1">
      <alignment horizontal="right"/>
      <protection/>
    </xf>
    <xf numFmtId="0" fontId="67" fillId="0" borderId="14" xfId="53" applyFont="1" applyFill="1" applyBorder="1">
      <alignment/>
      <protection/>
    </xf>
    <xf numFmtId="0" fontId="67" fillId="0" borderId="14" xfId="53" applyFont="1" applyBorder="1">
      <alignment/>
      <protection/>
    </xf>
    <xf numFmtId="0" fontId="3" fillId="34" borderId="10" xfId="53" applyFill="1" applyBorder="1">
      <alignment/>
      <protection/>
    </xf>
    <xf numFmtId="0" fontId="3" fillId="34" borderId="11" xfId="53" applyFill="1" applyBorder="1">
      <alignment/>
      <protection/>
    </xf>
    <xf numFmtId="0" fontId="3" fillId="34" borderId="12" xfId="53" applyFill="1" applyBorder="1">
      <alignment/>
      <protection/>
    </xf>
    <xf numFmtId="174" fontId="3" fillId="34" borderId="13" xfId="53" applyNumberFormat="1" applyFill="1" applyBorder="1">
      <alignment/>
      <protection/>
    </xf>
    <xf numFmtId="0" fontId="8" fillId="34" borderId="0" xfId="53" applyFont="1" applyFill="1">
      <alignment/>
      <protection/>
    </xf>
    <xf numFmtId="10" fontId="8" fillId="34" borderId="0" xfId="53" applyNumberFormat="1" applyFont="1" applyFill="1" applyBorder="1">
      <alignment/>
      <protection/>
    </xf>
    <xf numFmtId="0" fontId="3" fillId="34" borderId="0" xfId="53" applyFill="1">
      <alignment/>
      <protection/>
    </xf>
    <xf numFmtId="0" fontId="8" fillId="34" borderId="0" xfId="53" applyFont="1" applyFill="1" applyAlignment="1">
      <alignment horizontal="center"/>
      <protection/>
    </xf>
    <xf numFmtId="174" fontId="8" fillId="34" borderId="0" xfId="53" applyNumberFormat="1" applyFont="1" applyFill="1">
      <alignment/>
      <protection/>
    </xf>
    <xf numFmtId="3" fontId="8" fillId="34" borderId="0" xfId="53" applyNumberFormat="1" applyFont="1" applyFill="1">
      <alignment/>
      <protection/>
    </xf>
    <xf numFmtId="201" fontId="8" fillId="34" borderId="0" xfId="53" applyNumberFormat="1" applyFont="1" applyFill="1">
      <alignment/>
      <protection/>
    </xf>
    <xf numFmtId="174" fontId="8" fillId="34" borderId="17" xfId="53" applyNumberFormat="1" applyFont="1" applyFill="1" applyBorder="1">
      <alignment/>
      <protection/>
    </xf>
    <xf numFmtId="0" fontId="8" fillId="34" borderId="0" xfId="53" applyFont="1" applyFill="1" applyAlignment="1">
      <alignment horizontal="left"/>
      <protection/>
    </xf>
    <xf numFmtId="0" fontId="67" fillId="0" borderId="0" xfId="52" applyFont="1">
      <alignment/>
      <protection/>
    </xf>
    <xf numFmtId="0" fontId="68" fillId="0" borderId="0" xfId="52" applyFont="1" applyAlignment="1">
      <alignment horizontal="center"/>
      <protection/>
    </xf>
    <xf numFmtId="0" fontId="51" fillId="0" borderId="0" xfId="52" applyFont="1">
      <alignment/>
      <protection/>
    </xf>
    <xf numFmtId="0" fontId="51" fillId="0" borderId="0" xfId="52" applyFont="1" applyAlignment="1">
      <alignment horizontal="center"/>
      <protection/>
    </xf>
    <xf numFmtId="0" fontId="66" fillId="0" borderId="0" xfId="52" applyFont="1">
      <alignment/>
      <protection/>
    </xf>
    <xf numFmtId="0" fontId="69" fillId="0" borderId="0" xfId="52" applyFont="1">
      <alignment/>
      <protection/>
    </xf>
    <xf numFmtId="3" fontId="51" fillId="0" borderId="0" xfId="52" applyNumberFormat="1" applyFont="1">
      <alignment/>
      <protection/>
    </xf>
    <xf numFmtId="3" fontId="70" fillId="0" borderId="0" xfId="52" applyNumberFormat="1" applyFont="1">
      <alignment/>
      <protection/>
    </xf>
    <xf numFmtId="0" fontId="70" fillId="0" borderId="0" xfId="52" applyFont="1">
      <alignment/>
      <protection/>
    </xf>
    <xf numFmtId="3" fontId="51" fillId="0" borderId="0" xfId="52" applyNumberFormat="1" applyFont="1" applyBorder="1">
      <alignment/>
      <protection/>
    </xf>
    <xf numFmtId="3" fontId="70" fillId="0" borderId="0" xfId="52" applyNumberFormat="1" applyFont="1" applyBorder="1">
      <alignment/>
      <protection/>
    </xf>
    <xf numFmtId="3" fontId="51" fillId="0" borderId="17" xfId="52" applyNumberFormat="1" applyFont="1" applyBorder="1">
      <alignment/>
      <protection/>
    </xf>
    <xf numFmtId="3" fontId="70" fillId="0" borderId="17" xfId="52" applyNumberFormat="1" applyFont="1" applyBorder="1">
      <alignment/>
      <protection/>
    </xf>
    <xf numFmtId="0" fontId="71" fillId="0" borderId="0" xfId="52" applyFont="1">
      <alignment/>
      <protection/>
    </xf>
    <xf numFmtId="3" fontId="51" fillId="0" borderId="18" xfId="52" applyNumberFormat="1" applyFont="1" applyBorder="1">
      <alignment/>
      <protection/>
    </xf>
    <xf numFmtId="0" fontId="66" fillId="0" borderId="0" xfId="52" applyFont="1" applyBorder="1">
      <alignment/>
      <protection/>
    </xf>
    <xf numFmtId="0" fontId="51" fillId="0" borderId="0" xfId="52" applyFont="1" applyBorder="1">
      <alignment/>
      <protection/>
    </xf>
    <xf numFmtId="0" fontId="51" fillId="0" borderId="0" xfId="52" applyFont="1" applyBorder="1" applyAlignment="1">
      <alignment horizontal="center"/>
      <protection/>
    </xf>
    <xf numFmtId="0" fontId="72" fillId="0" borderId="0" xfId="52" applyFont="1" applyBorder="1">
      <alignment/>
      <protection/>
    </xf>
    <xf numFmtId="3" fontId="51" fillId="0" borderId="0" xfId="54" applyNumberFormat="1" applyFont="1" applyBorder="1">
      <alignment/>
      <protection/>
    </xf>
    <xf numFmtId="3" fontId="51" fillId="0" borderId="17" xfId="52" applyNumberFormat="1" applyFont="1" applyBorder="1" applyAlignment="1">
      <alignment horizontal="center"/>
      <protection/>
    </xf>
    <xf numFmtId="174" fontId="51" fillId="0" borderId="0" xfId="54" applyNumberFormat="1" applyFont="1" applyBorder="1">
      <alignment/>
      <protection/>
    </xf>
    <xf numFmtId="10" fontId="51" fillId="0" borderId="0" xfId="52" applyNumberFormat="1" applyFont="1" applyBorder="1">
      <alignment/>
      <protection/>
    </xf>
    <xf numFmtId="0" fontId="67" fillId="0" borderId="0" xfId="52" applyFont="1" applyBorder="1">
      <alignment/>
      <protection/>
    </xf>
    <xf numFmtId="0" fontId="68" fillId="0" borderId="0" xfId="52" applyFont="1" applyBorder="1">
      <alignment/>
      <protection/>
    </xf>
    <xf numFmtId="0" fontId="67" fillId="0" borderId="17" xfId="52" applyFont="1" applyBorder="1">
      <alignment/>
      <protection/>
    </xf>
    <xf numFmtId="10" fontId="51" fillId="0" borderId="17" xfId="52" applyNumberFormat="1" applyFont="1" applyBorder="1">
      <alignment/>
      <protection/>
    </xf>
    <xf numFmtId="3" fontId="67" fillId="0" borderId="0" xfId="52" applyNumberFormat="1" applyFont="1" applyBorder="1">
      <alignment/>
      <protection/>
    </xf>
    <xf numFmtId="2" fontId="51" fillId="0" borderId="0" xfId="52" applyNumberFormat="1" applyFont="1" applyBorder="1">
      <alignment/>
      <protection/>
    </xf>
    <xf numFmtId="2" fontId="66" fillId="0" borderId="0" xfId="52" applyNumberFormat="1" applyFont="1" applyBorder="1">
      <alignment/>
      <protection/>
    </xf>
    <xf numFmtId="0" fontId="66" fillId="0" borderId="18" xfId="52" applyFont="1" applyBorder="1">
      <alignment/>
      <protection/>
    </xf>
    <xf numFmtId="10" fontId="51" fillId="0" borderId="18" xfId="52" applyNumberFormat="1" applyFont="1" applyBorder="1" applyAlignment="1">
      <alignment horizontal="right"/>
      <protection/>
    </xf>
    <xf numFmtId="0" fontId="51" fillId="0" borderId="0" xfId="52" applyFont="1" applyBorder="1" applyAlignment="1">
      <alignment/>
      <protection/>
    </xf>
    <xf numFmtId="2" fontId="68" fillId="0" borderId="0" xfId="52" applyNumberFormat="1" applyFont="1" applyBorder="1">
      <alignment/>
      <protection/>
    </xf>
    <xf numFmtId="0" fontId="68" fillId="0" borderId="0" xfId="52" applyFont="1">
      <alignment/>
      <protection/>
    </xf>
    <xf numFmtId="0" fontId="68" fillId="0" borderId="0" xfId="52" applyNumberFormat="1" applyFont="1" applyBorder="1" applyAlignment="1">
      <alignment horizontal="center"/>
      <protection/>
    </xf>
    <xf numFmtId="0" fontId="67" fillId="0" borderId="0" xfId="52" applyFont="1" applyBorder="1" applyAlignment="1">
      <alignment/>
      <protection/>
    </xf>
    <xf numFmtId="2" fontId="72" fillId="0" borderId="0" xfId="52" applyNumberFormat="1" applyFont="1" applyBorder="1">
      <alignment/>
      <protection/>
    </xf>
    <xf numFmtId="180" fontId="68" fillId="0" borderId="0" xfId="52" applyNumberFormat="1" applyFont="1" applyBorder="1" applyAlignment="1">
      <alignment horizontal="center"/>
      <protection/>
    </xf>
    <xf numFmtId="0" fontId="67" fillId="0" borderId="17" xfId="52" applyNumberFormat="1" applyFont="1" applyBorder="1" applyAlignment="1">
      <alignment horizontal="center"/>
      <protection/>
    </xf>
    <xf numFmtId="180" fontId="67" fillId="0" borderId="0" xfId="52" applyNumberFormat="1" applyFont="1" applyBorder="1" applyAlignment="1">
      <alignment horizontal="center"/>
      <protection/>
    </xf>
    <xf numFmtId="2" fontId="67" fillId="0" borderId="0" xfId="52" applyNumberFormat="1" applyFont="1">
      <alignment/>
      <protection/>
    </xf>
    <xf numFmtId="3" fontId="67" fillId="0" borderId="0" xfId="52" applyNumberFormat="1" applyFont="1" applyAlignment="1">
      <alignment horizontal="center"/>
      <protection/>
    </xf>
    <xf numFmtId="0" fontId="67" fillId="0" borderId="0" xfId="52" applyFont="1" applyAlignment="1">
      <alignment/>
      <protection/>
    </xf>
    <xf numFmtId="2" fontId="51" fillId="0" borderId="0" xfId="52" applyNumberFormat="1" applyFont="1">
      <alignment/>
      <protection/>
    </xf>
    <xf numFmtId="3" fontId="51" fillId="0" borderId="0" xfId="52" applyNumberFormat="1" applyFont="1" applyAlignment="1">
      <alignment horizontal="right"/>
      <protection/>
    </xf>
    <xf numFmtId="3" fontId="66" fillId="0" borderId="0" xfId="52" applyNumberFormat="1" applyFont="1">
      <alignment/>
      <protection/>
    </xf>
    <xf numFmtId="0" fontId="72" fillId="33" borderId="0" xfId="52" applyFont="1" applyFill="1">
      <alignment/>
      <protection/>
    </xf>
    <xf numFmtId="0" fontId="51" fillId="33" borderId="0" xfId="52" applyFont="1" applyFill="1">
      <alignment/>
      <protection/>
    </xf>
    <xf numFmtId="3" fontId="70" fillId="33" borderId="0" xfId="52" applyNumberFormat="1" applyFont="1" applyFill="1">
      <alignment/>
      <protection/>
    </xf>
    <xf numFmtId="3" fontId="51" fillId="33" borderId="0" xfId="52" applyNumberFormat="1" applyFont="1" applyFill="1" applyBorder="1">
      <alignment/>
      <protection/>
    </xf>
    <xf numFmtId="3" fontId="51" fillId="33" borderId="0" xfId="52" applyNumberFormat="1" applyFont="1" applyFill="1">
      <alignment/>
      <protection/>
    </xf>
    <xf numFmtId="0" fontId="70" fillId="33" borderId="0" xfId="52" applyFont="1" applyFill="1">
      <alignment/>
      <protection/>
    </xf>
    <xf numFmtId="0" fontId="66" fillId="33" borderId="0" xfId="52" applyFont="1" applyFill="1">
      <alignment/>
      <protection/>
    </xf>
    <xf numFmtId="3" fontId="66" fillId="33" borderId="18" xfId="52" applyNumberFormat="1" applyFont="1" applyFill="1" applyBorder="1">
      <alignment/>
      <protection/>
    </xf>
    <xf numFmtId="0" fontId="73" fillId="0" borderId="0" xfId="51" applyFont="1">
      <alignment/>
      <protection/>
    </xf>
    <xf numFmtId="0" fontId="74" fillId="0" borderId="0" xfId="51" applyFont="1">
      <alignment/>
      <protection/>
    </xf>
    <xf numFmtId="0" fontId="75" fillId="0" borderId="0" xfId="51" applyFont="1">
      <alignment/>
      <protection/>
    </xf>
    <xf numFmtId="0" fontId="75" fillId="0" borderId="0" xfId="51" applyFont="1" applyAlignment="1">
      <alignment horizontal="center"/>
      <protection/>
    </xf>
    <xf numFmtId="0" fontId="72" fillId="0" borderId="0" xfId="51" applyFont="1" applyAlignment="1">
      <alignment horizontal="center"/>
      <protection/>
    </xf>
    <xf numFmtId="4" fontId="75" fillId="0" borderId="0" xfId="51" applyNumberFormat="1" applyFont="1">
      <alignment/>
      <protection/>
    </xf>
    <xf numFmtId="10" fontId="75" fillId="0" borderId="0" xfId="51" applyNumberFormat="1" applyFont="1">
      <alignment/>
      <protection/>
    </xf>
    <xf numFmtId="9" fontId="72" fillId="0" borderId="0" xfId="51" applyNumberFormat="1" applyFont="1">
      <alignment/>
      <protection/>
    </xf>
    <xf numFmtId="10" fontId="72" fillId="0" borderId="0" xfId="51" applyNumberFormat="1" applyFont="1">
      <alignment/>
      <protection/>
    </xf>
    <xf numFmtId="4" fontId="75" fillId="0" borderId="17" xfId="51" applyNumberFormat="1" applyFont="1" applyBorder="1">
      <alignment/>
      <protection/>
    </xf>
    <xf numFmtId="10" fontId="75" fillId="0" borderId="17" xfId="51" applyNumberFormat="1" applyFont="1" applyBorder="1">
      <alignment/>
      <protection/>
    </xf>
    <xf numFmtId="9" fontId="72" fillId="0" borderId="17" xfId="51" applyNumberFormat="1" applyFont="1" applyBorder="1">
      <alignment/>
      <protection/>
    </xf>
    <xf numFmtId="9" fontId="75" fillId="0" borderId="0" xfId="51" applyNumberFormat="1" applyFont="1">
      <alignment/>
      <protection/>
    </xf>
    <xf numFmtId="0" fontId="76" fillId="0" borderId="0" xfId="0" applyFont="1" applyAlignment="1">
      <alignment/>
    </xf>
    <xf numFmtId="0" fontId="75" fillId="0" borderId="0" xfId="0" applyFont="1" applyAlignment="1">
      <alignment/>
    </xf>
    <xf numFmtId="0" fontId="72" fillId="0" borderId="0" xfId="0" applyFont="1" applyAlignment="1">
      <alignment/>
    </xf>
    <xf numFmtId="0" fontId="72" fillId="0" borderId="0" xfId="0" applyFont="1" applyAlignment="1">
      <alignment horizontal="center"/>
    </xf>
    <xf numFmtId="4" fontId="75" fillId="0" borderId="0" xfId="0" applyNumberFormat="1" applyFont="1" applyAlignment="1">
      <alignment/>
    </xf>
    <xf numFmtId="0" fontId="74" fillId="0" borderId="0" xfId="0" applyFont="1" applyAlignment="1">
      <alignment/>
    </xf>
    <xf numFmtId="4" fontId="74" fillId="0" borderId="0" xfId="0" applyNumberFormat="1" applyFont="1" applyAlignment="1">
      <alignment/>
    </xf>
    <xf numFmtId="4" fontId="72" fillId="0" borderId="0" xfId="0" applyNumberFormat="1" applyFont="1" applyAlignment="1">
      <alignment/>
    </xf>
    <xf numFmtId="0" fontId="73" fillId="0" borderId="0" xfId="0" applyFont="1" applyAlignment="1">
      <alignment/>
    </xf>
    <xf numFmtId="0" fontId="75" fillId="0" borderId="0" xfId="0" applyFont="1" applyAlignment="1">
      <alignment horizontal="center"/>
    </xf>
    <xf numFmtId="4" fontId="75" fillId="0" borderId="17" xfId="0" applyNumberFormat="1" applyFont="1" applyBorder="1" applyAlignment="1">
      <alignment/>
    </xf>
    <xf numFmtId="4" fontId="76" fillId="0" borderId="0" xfId="0" applyNumberFormat="1" applyFont="1" applyAlignment="1">
      <alignment/>
    </xf>
    <xf numFmtId="4" fontId="77" fillId="0" borderId="0" xfId="0" applyNumberFormat="1" applyFont="1" applyAlignment="1">
      <alignment/>
    </xf>
    <xf numFmtId="4" fontId="72" fillId="0" borderId="0" xfId="0" applyNumberFormat="1" applyFont="1" applyAlignment="1" quotePrefix="1">
      <alignment/>
    </xf>
    <xf numFmtId="4" fontId="72" fillId="0" borderId="0" xfId="0" applyNumberFormat="1" applyFont="1" applyAlignment="1" quotePrefix="1">
      <alignment horizontal="left"/>
    </xf>
    <xf numFmtId="4" fontId="75" fillId="0" borderId="0" xfId="0" applyNumberFormat="1" applyFont="1" applyAlignment="1">
      <alignment horizontal="center"/>
    </xf>
    <xf numFmtId="4" fontId="74" fillId="0" borderId="0" xfId="0" applyNumberFormat="1" applyFont="1" applyAlignment="1">
      <alignment horizontal="center"/>
    </xf>
    <xf numFmtId="4" fontId="75" fillId="0" borderId="0" xfId="0" applyNumberFormat="1" applyFont="1" applyAlignment="1" quotePrefix="1">
      <alignment horizontal="left"/>
    </xf>
    <xf numFmtId="4" fontId="75" fillId="0" borderId="0" xfId="0" applyNumberFormat="1" applyFont="1" applyAlignment="1" quotePrefix="1">
      <alignment horizontal="center"/>
    </xf>
    <xf numFmtId="4" fontId="72" fillId="0" borderId="17" xfId="0" applyNumberFormat="1" applyFont="1" applyBorder="1" applyAlignment="1">
      <alignment/>
    </xf>
    <xf numFmtId="4" fontId="75" fillId="0" borderId="0" xfId="0" applyNumberFormat="1" applyFont="1" applyBorder="1" applyAlignment="1">
      <alignment/>
    </xf>
    <xf numFmtId="4" fontId="75" fillId="0" borderId="0" xfId="0" applyNumberFormat="1" applyFont="1" applyAlignment="1">
      <alignment horizontal="left"/>
    </xf>
    <xf numFmtId="174" fontId="8" fillId="0" borderId="0" xfId="53" applyNumberFormat="1" applyFont="1" applyBorder="1" applyAlignment="1">
      <alignment horizontal="center"/>
      <protection/>
    </xf>
    <xf numFmtId="0" fontId="2" fillId="0" borderId="0" xfId="0" applyFont="1" applyAlignment="1">
      <alignment horizontal="center"/>
    </xf>
    <xf numFmtId="174" fontId="8" fillId="0" borderId="0" xfId="53" applyNumberFormat="1" applyFont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16" xfId="53" applyFont="1" applyBorder="1" applyAlignment="1">
      <alignment horizontal="center"/>
      <protection/>
    </xf>
    <xf numFmtId="0" fontId="0" fillId="0" borderId="16" xfId="0" applyBorder="1" applyAlignment="1">
      <alignment/>
    </xf>
    <xf numFmtId="0" fontId="3" fillId="0" borderId="0" xfId="53" applyFont="1" applyAlignment="1">
      <alignment horizontal="center"/>
      <protection/>
    </xf>
    <xf numFmtId="174" fontId="3" fillId="0" borderId="0" xfId="53" applyNumberFormat="1" applyAlignment="1">
      <alignment horizontal="center"/>
      <protection/>
    </xf>
    <xf numFmtId="174" fontId="8" fillId="0" borderId="17" xfId="53" applyNumberFormat="1" applyFont="1" applyBorder="1" applyAlignment="1">
      <alignment horizontal="center"/>
      <protection/>
    </xf>
    <xf numFmtId="174" fontId="8" fillId="34" borderId="0" xfId="53" applyNumberFormat="1" applyFont="1" applyFill="1" applyAlignment="1">
      <alignment horizontal="center"/>
      <protection/>
    </xf>
    <xf numFmtId="174" fontId="8" fillId="0" borderId="16" xfId="53" applyNumberFormat="1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180" fontId="8" fillId="0" borderId="0" xfId="53" applyNumberFormat="1" applyFont="1" applyAlignment="1">
      <alignment horizontal="center"/>
      <protection/>
    </xf>
    <xf numFmtId="180" fontId="0" fillId="0" borderId="0" xfId="0" applyNumberFormat="1" applyAlignment="1">
      <alignment horizontal="center"/>
    </xf>
    <xf numFmtId="0" fontId="0" fillId="34" borderId="0" xfId="0" applyFill="1" applyAlignment="1">
      <alignment horizontal="center"/>
    </xf>
    <xf numFmtId="0" fontId="3" fillId="34" borderId="0" xfId="53" applyFill="1" applyAlignment="1">
      <alignment/>
      <protection/>
    </xf>
    <xf numFmtId="0" fontId="0" fillId="34" borderId="0" xfId="0" applyFill="1" applyAlignment="1">
      <alignment/>
    </xf>
    <xf numFmtId="0" fontId="8" fillId="34" borderId="0" xfId="53" applyFont="1" applyFill="1" applyAlignment="1">
      <alignment horizontal="center"/>
      <protection/>
    </xf>
    <xf numFmtId="0" fontId="1" fillId="0" borderId="0" xfId="0" applyFont="1" applyAlignment="1">
      <alignment horizontal="center"/>
    </xf>
    <xf numFmtId="174" fontId="2" fillId="0" borderId="0" xfId="0" applyNumberFormat="1" applyFont="1" applyAlignment="1">
      <alignment horizontal="center"/>
    </xf>
    <xf numFmtId="174" fontId="3" fillId="0" borderId="17" xfId="53" applyNumberFormat="1" applyBorder="1" applyAlignment="1">
      <alignment horizontal="center"/>
      <protection/>
    </xf>
    <xf numFmtId="0" fontId="78" fillId="0" borderId="0" xfId="52" applyFont="1" applyAlignment="1">
      <alignment horizontal="left"/>
      <protection/>
    </xf>
    <xf numFmtId="0" fontId="51" fillId="0" borderId="0" xfId="52" applyFont="1" applyAlignment="1">
      <alignment horizontal="left"/>
      <protection/>
    </xf>
    <xf numFmtId="0" fontId="75" fillId="0" borderId="0" xfId="51" applyFont="1" applyAlignment="1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Anlage 2a Erfolgsplan" xfId="52"/>
    <cellStyle name="Standard_Berechnung gebührenfähige Gemeinkosten" xfId="53"/>
    <cellStyle name="Standard_Berechnung gebührenfähige Gemeinkosten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742950</xdr:colOff>
      <xdr:row>12</xdr:row>
      <xdr:rowOff>0</xdr:rowOff>
    </xdr:from>
    <xdr:to>
      <xdr:col>13</xdr:col>
      <xdr:colOff>371475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0229850" y="2428875"/>
          <a:ext cx="9239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15</xdr:row>
      <xdr:rowOff>152400</xdr:rowOff>
    </xdr:from>
    <xdr:to>
      <xdr:col>11</xdr:col>
      <xdr:colOff>895350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7610475" y="3067050"/>
          <a:ext cx="17907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27</xdr:row>
      <xdr:rowOff>9525</xdr:rowOff>
    </xdr:from>
    <xdr:to>
      <xdr:col>10</xdr:col>
      <xdr:colOff>66675</xdr:colOff>
      <xdr:row>28</xdr:row>
      <xdr:rowOff>152400</xdr:rowOff>
    </xdr:to>
    <xdr:sp>
      <xdr:nvSpPr>
        <xdr:cNvPr id="3" name="Line 3"/>
        <xdr:cNvSpPr>
          <a:spLocks/>
        </xdr:cNvSpPr>
      </xdr:nvSpPr>
      <xdr:spPr>
        <a:xfrm flipH="1">
          <a:off x="7505700" y="48672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16</xdr:row>
      <xdr:rowOff>0</xdr:rowOff>
    </xdr:from>
    <xdr:to>
      <xdr:col>15</xdr:col>
      <xdr:colOff>9525</xdr:colOff>
      <xdr:row>24</xdr:row>
      <xdr:rowOff>19050</xdr:rowOff>
    </xdr:to>
    <xdr:sp>
      <xdr:nvSpPr>
        <xdr:cNvPr id="4" name="Line 4"/>
        <xdr:cNvSpPr>
          <a:spLocks/>
        </xdr:cNvSpPr>
      </xdr:nvSpPr>
      <xdr:spPr>
        <a:xfrm>
          <a:off x="12963525" y="3076575"/>
          <a:ext cx="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1009650</xdr:colOff>
      <xdr:row>26</xdr:row>
      <xdr:rowOff>152400</xdr:rowOff>
    </xdr:from>
    <xdr:to>
      <xdr:col>15</xdr:col>
      <xdr:colOff>0</xdr:colOff>
      <xdr:row>35</xdr:row>
      <xdr:rowOff>152400</xdr:rowOff>
    </xdr:to>
    <xdr:sp>
      <xdr:nvSpPr>
        <xdr:cNvPr id="5" name="Line 5"/>
        <xdr:cNvSpPr>
          <a:spLocks/>
        </xdr:cNvSpPr>
      </xdr:nvSpPr>
      <xdr:spPr>
        <a:xfrm>
          <a:off x="12944475" y="4848225"/>
          <a:ext cx="95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933450</xdr:colOff>
      <xdr:row>6</xdr:row>
      <xdr:rowOff>0</xdr:rowOff>
    </xdr:from>
    <xdr:to>
      <xdr:col>7</xdr:col>
      <xdr:colOff>933450</xdr:colOff>
      <xdr:row>10</xdr:row>
      <xdr:rowOff>9525</xdr:rowOff>
    </xdr:to>
    <xdr:sp>
      <xdr:nvSpPr>
        <xdr:cNvPr id="6" name="Line 6"/>
        <xdr:cNvSpPr>
          <a:spLocks/>
        </xdr:cNvSpPr>
      </xdr:nvSpPr>
      <xdr:spPr>
        <a:xfrm>
          <a:off x="5476875" y="1390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12</xdr:row>
      <xdr:rowOff>9525</xdr:rowOff>
    </xdr:from>
    <xdr:to>
      <xdr:col>10</xdr:col>
      <xdr:colOff>19050</xdr:colOff>
      <xdr:row>19</xdr:row>
      <xdr:rowOff>0</xdr:rowOff>
    </xdr:to>
    <xdr:sp>
      <xdr:nvSpPr>
        <xdr:cNvPr id="7" name="Line 7"/>
        <xdr:cNvSpPr>
          <a:spLocks/>
        </xdr:cNvSpPr>
      </xdr:nvSpPr>
      <xdr:spPr>
        <a:xfrm>
          <a:off x="5753100" y="2438400"/>
          <a:ext cx="17049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714375</xdr:colOff>
      <xdr:row>6</xdr:row>
      <xdr:rowOff>0</xdr:rowOff>
    </xdr:from>
    <xdr:to>
      <xdr:col>14</xdr:col>
      <xdr:colOff>714375</xdr:colOff>
      <xdr:row>10</xdr:row>
      <xdr:rowOff>9525</xdr:rowOff>
    </xdr:to>
    <xdr:sp>
      <xdr:nvSpPr>
        <xdr:cNvPr id="8" name="Line 8"/>
        <xdr:cNvSpPr>
          <a:spLocks/>
        </xdr:cNvSpPr>
      </xdr:nvSpPr>
      <xdr:spPr>
        <a:xfrm>
          <a:off x="12649200" y="1390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6</xdr:row>
      <xdr:rowOff>0</xdr:rowOff>
    </xdr:from>
    <xdr:to>
      <xdr:col>13</xdr:col>
      <xdr:colOff>257175</xdr:colOff>
      <xdr:row>9</xdr:row>
      <xdr:rowOff>152400</xdr:rowOff>
    </xdr:to>
    <xdr:sp>
      <xdr:nvSpPr>
        <xdr:cNvPr id="9" name="Line 9"/>
        <xdr:cNvSpPr>
          <a:spLocks/>
        </xdr:cNvSpPr>
      </xdr:nvSpPr>
      <xdr:spPr>
        <a:xfrm>
          <a:off x="6086475" y="1390650"/>
          <a:ext cx="49530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6</xdr:row>
      <xdr:rowOff>19050</xdr:rowOff>
    </xdr:from>
    <xdr:to>
      <xdr:col>14</xdr:col>
      <xdr:colOff>514350</xdr:colOff>
      <xdr:row>10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6238875" y="1409700"/>
          <a:ext cx="62103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21</xdr:row>
      <xdr:rowOff>152400</xdr:rowOff>
    </xdr:from>
    <xdr:to>
      <xdr:col>10</xdr:col>
      <xdr:colOff>66675</xdr:colOff>
      <xdr:row>23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7505700" y="40386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638175</xdr:colOff>
      <xdr:row>12</xdr:row>
      <xdr:rowOff>0</xdr:rowOff>
    </xdr:from>
    <xdr:to>
      <xdr:col>15</xdr:col>
      <xdr:colOff>323850</xdr:colOff>
      <xdr:row>14</xdr:row>
      <xdr:rowOff>0</xdr:rowOff>
    </xdr:to>
    <xdr:sp>
      <xdr:nvSpPr>
        <xdr:cNvPr id="12" name="Line 12"/>
        <xdr:cNvSpPr>
          <a:spLocks/>
        </xdr:cNvSpPr>
      </xdr:nvSpPr>
      <xdr:spPr>
        <a:xfrm>
          <a:off x="12573000" y="2428875"/>
          <a:ext cx="7048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31</xdr:row>
      <xdr:rowOff>0</xdr:rowOff>
    </xdr:from>
    <xdr:to>
      <xdr:col>9</xdr:col>
      <xdr:colOff>790575</xdr:colOff>
      <xdr:row>32</xdr:row>
      <xdr:rowOff>152400</xdr:rowOff>
    </xdr:to>
    <xdr:sp>
      <xdr:nvSpPr>
        <xdr:cNvPr id="13" name="Line 13"/>
        <xdr:cNvSpPr>
          <a:spLocks/>
        </xdr:cNvSpPr>
      </xdr:nvSpPr>
      <xdr:spPr>
        <a:xfrm flipH="1">
          <a:off x="5924550" y="5505450"/>
          <a:ext cx="14478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31</xdr:row>
      <xdr:rowOff>0</xdr:rowOff>
    </xdr:from>
    <xdr:to>
      <xdr:col>12</xdr:col>
      <xdr:colOff>0</xdr:colOff>
      <xdr:row>33</xdr:row>
      <xdr:rowOff>0</xdr:rowOff>
    </xdr:to>
    <xdr:sp>
      <xdr:nvSpPr>
        <xdr:cNvPr id="14" name="Line 14"/>
        <xdr:cNvSpPr>
          <a:spLocks/>
        </xdr:cNvSpPr>
      </xdr:nvSpPr>
      <xdr:spPr>
        <a:xfrm>
          <a:off x="7667625" y="5505450"/>
          <a:ext cx="18192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971550</xdr:colOff>
      <xdr:row>44</xdr:row>
      <xdr:rowOff>0</xdr:rowOff>
    </xdr:from>
    <xdr:to>
      <xdr:col>7</xdr:col>
      <xdr:colOff>981075</xdr:colOff>
      <xdr:row>44</xdr:row>
      <xdr:rowOff>152400</xdr:rowOff>
    </xdr:to>
    <xdr:sp>
      <xdr:nvSpPr>
        <xdr:cNvPr id="15" name="Line 15"/>
        <xdr:cNvSpPr>
          <a:spLocks/>
        </xdr:cNvSpPr>
      </xdr:nvSpPr>
      <xdr:spPr>
        <a:xfrm>
          <a:off x="5514975" y="7610475"/>
          <a:ext cx="95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42</xdr:row>
      <xdr:rowOff>152400</xdr:rowOff>
    </xdr:from>
    <xdr:to>
      <xdr:col>12</xdr:col>
      <xdr:colOff>85725</xdr:colOff>
      <xdr:row>44</xdr:row>
      <xdr:rowOff>152400</xdr:rowOff>
    </xdr:to>
    <xdr:sp>
      <xdr:nvSpPr>
        <xdr:cNvPr id="16" name="Line 16"/>
        <xdr:cNvSpPr>
          <a:spLocks/>
        </xdr:cNvSpPr>
      </xdr:nvSpPr>
      <xdr:spPr>
        <a:xfrm flipH="1">
          <a:off x="9572625" y="74390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971550</xdr:colOff>
      <xdr:row>34</xdr:row>
      <xdr:rowOff>152400</xdr:rowOff>
    </xdr:from>
    <xdr:to>
      <xdr:col>7</xdr:col>
      <xdr:colOff>971550</xdr:colOff>
      <xdr:row>36</xdr:row>
      <xdr:rowOff>0</xdr:rowOff>
    </xdr:to>
    <xdr:sp>
      <xdr:nvSpPr>
        <xdr:cNvPr id="17" name="Line 17"/>
        <xdr:cNvSpPr>
          <a:spLocks/>
        </xdr:cNvSpPr>
      </xdr:nvSpPr>
      <xdr:spPr>
        <a:xfrm>
          <a:off x="5514975" y="61436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971550</xdr:colOff>
      <xdr:row>39</xdr:row>
      <xdr:rowOff>0</xdr:rowOff>
    </xdr:from>
    <xdr:to>
      <xdr:col>7</xdr:col>
      <xdr:colOff>971550</xdr:colOff>
      <xdr:row>39</xdr:row>
      <xdr:rowOff>152400</xdr:rowOff>
    </xdr:to>
    <xdr:sp>
      <xdr:nvSpPr>
        <xdr:cNvPr id="18" name="Line 18"/>
        <xdr:cNvSpPr>
          <a:spLocks/>
        </xdr:cNvSpPr>
      </xdr:nvSpPr>
      <xdr:spPr>
        <a:xfrm>
          <a:off x="5514975" y="68008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35</xdr:row>
      <xdr:rowOff>9525</xdr:rowOff>
    </xdr:from>
    <xdr:to>
      <xdr:col>12</xdr:col>
      <xdr:colOff>95250</xdr:colOff>
      <xdr:row>35</xdr:row>
      <xdr:rowOff>152400</xdr:rowOff>
    </xdr:to>
    <xdr:sp>
      <xdr:nvSpPr>
        <xdr:cNvPr id="19" name="Line 19"/>
        <xdr:cNvSpPr>
          <a:spLocks/>
        </xdr:cNvSpPr>
      </xdr:nvSpPr>
      <xdr:spPr>
        <a:xfrm>
          <a:off x="9582150" y="61626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39</xdr:row>
      <xdr:rowOff>0</xdr:rowOff>
    </xdr:from>
    <xdr:to>
      <xdr:col>12</xdr:col>
      <xdr:colOff>95250</xdr:colOff>
      <xdr:row>40</xdr:row>
      <xdr:rowOff>152400</xdr:rowOff>
    </xdr:to>
    <xdr:sp>
      <xdr:nvSpPr>
        <xdr:cNvPr id="20" name="Line 20"/>
        <xdr:cNvSpPr>
          <a:spLocks/>
        </xdr:cNvSpPr>
      </xdr:nvSpPr>
      <xdr:spPr>
        <a:xfrm flipH="1">
          <a:off x="9582150" y="68008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39</xdr:row>
      <xdr:rowOff>0</xdr:rowOff>
    </xdr:from>
    <xdr:to>
      <xdr:col>15</xdr:col>
      <xdr:colOff>0</xdr:colOff>
      <xdr:row>40</xdr:row>
      <xdr:rowOff>152400</xdr:rowOff>
    </xdr:to>
    <xdr:sp>
      <xdr:nvSpPr>
        <xdr:cNvPr id="21" name="Line 21"/>
        <xdr:cNvSpPr>
          <a:spLocks/>
        </xdr:cNvSpPr>
      </xdr:nvSpPr>
      <xdr:spPr>
        <a:xfrm>
          <a:off x="12954000" y="68008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57</xdr:row>
      <xdr:rowOff>9525</xdr:rowOff>
    </xdr:from>
    <xdr:to>
      <xdr:col>3</xdr:col>
      <xdr:colOff>666750</xdr:colOff>
      <xdr:row>65</xdr:row>
      <xdr:rowOff>190500</xdr:rowOff>
    </xdr:to>
    <xdr:sp>
      <xdr:nvSpPr>
        <xdr:cNvPr id="1" name="Line 1"/>
        <xdr:cNvSpPr>
          <a:spLocks/>
        </xdr:cNvSpPr>
      </xdr:nvSpPr>
      <xdr:spPr>
        <a:xfrm>
          <a:off x="4476750" y="11077575"/>
          <a:ext cx="0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676275</xdr:colOff>
      <xdr:row>65</xdr:row>
      <xdr:rowOff>190500</xdr:rowOff>
    </xdr:from>
    <xdr:to>
      <xdr:col>3</xdr:col>
      <xdr:colOff>1333500</xdr:colOff>
      <xdr:row>67</xdr:row>
      <xdr:rowOff>85725</xdr:rowOff>
    </xdr:to>
    <xdr:sp>
      <xdr:nvSpPr>
        <xdr:cNvPr id="2" name="Line 2"/>
        <xdr:cNvSpPr>
          <a:spLocks/>
        </xdr:cNvSpPr>
      </xdr:nvSpPr>
      <xdr:spPr>
        <a:xfrm>
          <a:off x="4486275" y="12811125"/>
          <a:ext cx="6572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65</xdr:row>
      <xdr:rowOff>190500</xdr:rowOff>
    </xdr:from>
    <xdr:to>
      <xdr:col>3</xdr:col>
      <xdr:colOff>657225</xdr:colOff>
      <xdr:row>67</xdr:row>
      <xdr:rowOff>85725</xdr:rowOff>
    </xdr:to>
    <xdr:sp>
      <xdr:nvSpPr>
        <xdr:cNvPr id="3" name="Line 3"/>
        <xdr:cNvSpPr>
          <a:spLocks/>
        </xdr:cNvSpPr>
      </xdr:nvSpPr>
      <xdr:spPr>
        <a:xfrm flipH="1">
          <a:off x="3800475" y="12811125"/>
          <a:ext cx="6667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zoomScalePageLayoutView="0" workbookViewId="0" topLeftCell="A1">
      <selection activeCell="F59" sqref="F59"/>
    </sheetView>
  </sheetViews>
  <sheetFormatPr defaultColWidth="8.88671875" defaultRowHeight="15"/>
  <cols>
    <col min="1" max="1" width="14.4453125" style="5" customWidth="1"/>
    <col min="2" max="2" width="5.77734375" style="5" customWidth="1"/>
    <col min="3" max="3" width="2.77734375" style="5" customWidth="1"/>
    <col min="4" max="4" width="8.88671875" style="5" customWidth="1"/>
    <col min="5" max="5" width="2.6640625" style="5" customWidth="1"/>
    <col min="6" max="6" width="8.5546875" style="5" customWidth="1"/>
    <col min="7" max="7" width="9.88671875" style="5" customWidth="1"/>
    <col min="8" max="8" width="13.77734375" style="5" customWidth="1"/>
    <col min="9" max="9" width="9.99609375" style="5" customWidth="1"/>
    <col min="10" max="10" width="9.99609375" style="5" bestFit="1" customWidth="1"/>
    <col min="11" max="11" width="12.4453125" style="5" customWidth="1"/>
    <col min="12" max="12" width="11.4453125" style="5" customWidth="1"/>
    <col min="13" max="13" width="15.10546875" style="5" customWidth="1"/>
    <col min="14" max="14" width="13.4453125" style="5" customWidth="1"/>
    <col min="15" max="15" width="11.88671875" style="5" customWidth="1"/>
    <col min="16" max="16" width="11.21484375" style="5" customWidth="1"/>
    <col min="17" max="17" width="10.5546875" style="5" customWidth="1"/>
    <col min="18" max="18" width="9.10546875" style="5" bestFit="1" customWidth="1"/>
    <col min="19" max="16384" width="8.88671875" style="5" customWidth="1"/>
  </cols>
  <sheetData>
    <row r="1" spans="1:16" ht="18">
      <c r="A1" s="115"/>
      <c r="B1" s="4"/>
      <c r="C1" s="4"/>
      <c r="D1" s="69" t="s">
        <v>58</v>
      </c>
      <c r="E1" s="70"/>
      <c r="F1" s="70"/>
      <c r="G1" s="247" t="s">
        <v>59</v>
      </c>
      <c r="H1" s="232"/>
      <c r="I1" s="232"/>
      <c r="J1" s="232"/>
      <c r="K1" s="232"/>
      <c r="L1" s="232"/>
      <c r="M1" s="232"/>
      <c r="N1" s="70"/>
      <c r="O1" s="70"/>
      <c r="P1" s="72"/>
    </row>
    <row r="2" spans="1:14" ht="18">
      <c r="A2" s="3"/>
      <c r="B2" s="7"/>
      <c r="D2" s="97"/>
      <c r="E2" s="70"/>
      <c r="F2" s="70"/>
      <c r="G2" s="247" t="s">
        <v>166</v>
      </c>
      <c r="H2" s="232"/>
      <c r="I2" s="232"/>
      <c r="J2" s="232"/>
      <c r="K2" s="232"/>
      <c r="L2" s="232"/>
      <c r="M2" s="232"/>
      <c r="N2" s="70"/>
    </row>
    <row r="3" spans="1:13" ht="30">
      <c r="A3" s="92"/>
      <c r="B3" s="4"/>
      <c r="C3" s="4"/>
      <c r="I3" s="3"/>
      <c r="K3" s="3"/>
      <c r="L3" s="3"/>
      <c r="M3" s="6"/>
    </row>
    <row r="4" ht="12.75"/>
    <row r="5" spans="1:16" ht="18">
      <c r="A5" s="14" t="s">
        <v>25</v>
      </c>
      <c r="H5" s="9" t="s">
        <v>22</v>
      </c>
      <c r="I5" s="10"/>
      <c r="J5" s="11"/>
      <c r="L5" s="74">
        <f>D7+D8</f>
        <v>98502197.21000001</v>
      </c>
      <c r="O5" s="9" t="s">
        <v>23</v>
      </c>
      <c r="P5" s="10"/>
    </row>
    <row r="6" spans="1:16" ht="12.75">
      <c r="A6" s="19"/>
      <c r="D6" s="117"/>
      <c r="E6" s="61"/>
      <c r="F6" s="61"/>
      <c r="H6" s="12" t="s">
        <v>24</v>
      </c>
      <c r="I6" s="13">
        <f>D7</f>
        <v>51336441.23362689</v>
      </c>
      <c r="J6" s="11"/>
      <c r="O6" s="12" t="s">
        <v>24</v>
      </c>
      <c r="P6" s="13">
        <f>D8</f>
        <v>47165755.97637312</v>
      </c>
    </row>
    <row r="7" spans="1:13" ht="12.75">
      <c r="A7" s="19" t="s">
        <v>22</v>
      </c>
      <c r="C7" s="62"/>
      <c r="D7" s="117">
        <f>1!E58</f>
        <v>51336441.23362689</v>
      </c>
      <c r="E7" s="61" t="s">
        <v>28</v>
      </c>
      <c r="F7" s="61"/>
      <c r="K7" s="17">
        <f>F37</f>
        <v>0.5475</v>
      </c>
      <c r="M7" s="32">
        <f>D40</f>
        <v>0.8805</v>
      </c>
    </row>
    <row r="8" spans="1:15" ht="12.75">
      <c r="A8" s="19" t="s">
        <v>23</v>
      </c>
      <c r="C8" s="62"/>
      <c r="D8" s="117">
        <f>1!E60</f>
        <v>47165755.97637312</v>
      </c>
      <c r="E8" s="61" t="s">
        <v>28</v>
      </c>
      <c r="F8" s="61"/>
      <c r="H8" s="15"/>
      <c r="O8" s="16"/>
    </row>
    <row r="9" spans="1:15" ht="12.75">
      <c r="A9" s="19" t="s">
        <v>30</v>
      </c>
      <c r="B9" s="19"/>
      <c r="C9" s="62"/>
      <c r="D9" s="117">
        <f>-(1!C70)</f>
        <v>-3515465.93</v>
      </c>
      <c r="E9" s="61" t="s">
        <v>28</v>
      </c>
      <c r="F9" s="61"/>
      <c r="H9" s="15">
        <f>D37</f>
        <v>0.4525</v>
      </c>
      <c r="J9" s="17"/>
      <c r="M9" s="18"/>
      <c r="O9" s="15">
        <f>F40</f>
        <v>0.1195</v>
      </c>
    </row>
    <row r="10" spans="1:6" ht="12.75">
      <c r="A10" s="19" t="s">
        <v>31</v>
      </c>
      <c r="B10" s="19"/>
      <c r="C10" s="62"/>
      <c r="D10" s="117">
        <f>-(1!E70)</f>
        <v>-321796.81</v>
      </c>
      <c r="E10" s="61" t="s">
        <v>28</v>
      </c>
      <c r="F10" s="61"/>
    </row>
    <row r="11" spans="1:15" ht="18">
      <c r="A11" s="94" t="s">
        <v>68</v>
      </c>
      <c r="C11" s="62"/>
      <c r="D11" s="62"/>
      <c r="E11" s="61"/>
      <c r="F11" s="61"/>
      <c r="H11" s="9" t="s">
        <v>26</v>
      </c>
      <c r="I11" s="10"/>
      <c r="N11" s="9" t="s">
        <v>27</v>
      </c>
      <c r="O11" s="10"/>
    </row>
    <row r="12" spans="1:15" ht="12.75">
      <c r="A12" s="61" t="s">
        <v>69</v>
      </c>
      <c r="C12" s="62"/>
      <c r="D12" s="117">
        <v>781861.72</v>
      </c>
      <c r="E12" s="61" t="s">
        <v>28</v>
      </c>
      <c r="F12" s="61"/>
      <c r="H12" s="20" t="s">
        <v>29</v>
      </c>
      <c r="I12" s="13">
        <f>D7*D37+P6*D40</f>
        <v>64759187.795412704</v>
      </c>
      <c r="N12" s="20" t="s">
        <v>29</v>
      </c>
      <c r="O12" s="13">
        <f>D8*F40+D7*F37</f>
        <v>33743009.414587304</v>
      </c>
    </row>
    <row r="13" spans="1:17" ht="12.75" customHeight="1">
      <c r="A13" s="61" t="s">
        <v>157</v>
      </c>
      <c r="C13" s="62"/>
      <c r="D13" s="117">
        <v>-2400000</v>
      </c>
      <c r="E13" s="61" t="s">
        <v>28</v>
      </c>
      <c r="F13" s="61"/>
      <c r="M13" s="21">
        <f>D43</f>
        <v>0.7104148525003202</v>
      </c>
      <c r="N13" s="233"/>
      <c r="O13" s="234"/>
      <c r="P13" s="22">
        <f>F43</f>
        <v>0.28958514749967984</v>
      </c>
      <c r="Q13" s="23"/>
    </row>
    <row r="14" spans="1:15" ht="12.75" customHeight="1">
      <c r="A14" s="61" t="s">
        <v>108</v>
      </c>
      <c r="C14" s="62"/>
      <c r="D14" s="117">
        <v>0</v>
      </c>
      <c r="E14" s="61" t="s">
        <v>28</v>
      </c>
      <c r="F14" s="61"/>
      <c r="N14" s="235"/>
      <c r="O14" s="232"/>
    </row>
    <row r="15" spans="1:16" ht="12.75">
      <c r="A15" s="61" t="s">
        <v>70</v>
      </c>
      <c r="C15" s="62"/>
      <c r="D15" s="61"/>
      <c r="E15" s="61"/>
      <c r="F15" s="61"/>
      <c r="L15" s="24" t="s">
        <v>32</v>
      </c>
      <c r="M15" s="10"/>
      <c r="O15" s="24" t="s">
        <v>33</v>
      </c>
      <c r="P15" s="10"/>
    </row>
    <row r="16" spans="1:18" ht="12.75">
      <c r="A16" s="61" t="s">
        <v>71</v>
      </c>
      <c r="C16" s="62"/>
      <c r="D16" s="61"/>
      <c r="E16" s="61"/>
      <c r="F16" s="61"/>
      <c r="I16" s="15">
        <f>D46</f>
        <v>0.729839515719099</v>
      </c>
      <c r="L16" s="12"/>
      <c r="M16" s="13">
        <f>O12*M13</f>
        <v>23971535.056180958</v>
      </c>
      <c r="O16" s="12"/>
      <c r="P16" s="13">
        <f>O12*P13</f>
        <v>9771474.35840635</v>
      </c>
      <c r="R16" s="25"/>
    </row>
    <row r="17" spans="1:17" ht="12.75">
      <c r="A17" s="61" t="s">
        <v>72</v>
      </c>
      <c r="C17" s="62"/>
      <c r="D17" s="117">
        <v>592967.71</v>
      </c>
      <c r="E17" s="61" t="s">
        <v>28</v>
      </c>
      <c r="F17" s="61"/>
      <c r="L17" s="11"/>
      <c r="M17" s="26"/>
      <c r="P17" s="11"/>
      <c r="Q17" s="26"/>
    </row>
    <row r="18" spans="1:17" ht="12.75">
      <c r="A18" s="61" t="s">
        <v>158</v>
      </c>
      <c r="C18" s="62"/>
      <c r="D18" s="117">
        <v>-400000</v>
      </c>
      <c r="E18" s="61" t="s">
        <v>28</v>
      </c>
      <c r="F18" s="61"/>
      <c r="J18" s="52"/>
      <c r="K18" s="37"/>
      <c r="L18" s="32">
        <f>F46</f>
        <v>0.27016048428090106</v>
      </c>
      <c r="M18" s="26"/>
      <c r="P18" s="11"/>
      <c r="Q18" s="26"/>
    </row>
    <row r="19" spans="1:17" ht="12.75">
      <c r="A19" s="19" t="s">
        <v>110</v>
      </c>
      <c r="C19" s="62"/>
      <c r="D19" s="117">
        <v>0</v>
      </c>
      <c r="E19" s="61" t="s">
        <v>28</v>
      </c>
      <c r="F19" s="61"/>
      <c r="J19" s="52"/>
      <c r="K19" s="38"/>
      <c r="L19" s="11"/>
      <c r="M19" s="26"/>
      <c r="P19" s="11"/>
      <c r="Q19" s="26"/>
    </row>
    <row r="20" spans="1:17" ht="12.75">
      <c r="A20" s="61" t="s">
        <v>73</v>
      </c>
      <c r="D20" s="61"/>
      <c r="E20" s="61"/>
      <c r="F20" s="61"/>
      <c r="I20" s="32"/>
      <c r="J20" s="53" t="s">
        <v>47</v>
      </c>
      <c r="K20" s="10"/>
      <c r="L20" s="33"/>
      <c r="M20" s="26"/>
      <c r="P20" s="11"/>
      <c r="Q20" s="26"/>
    </row>
    <row r="21" spans="1:14" ht="12.75">
      <c r="A21" s="61" t="s">
        <v>93</v>
      </c>
      <c r="D21" s="61"/>
      <c r="E21" s="61"/>
      <c r="F21" s="61"/>
      <c r="J21" s="54" t="s">
        <v>48</v>
      </c>
      <c r="K21" s="47"/>
      <c r="M21" s="11"/>
      <c r="N21" s="11"/>
    </row>
    <row r="22" spans="1:13" ht="12.75">
      <c r="A22" s="61" t="s">
        <v>92</v>
      </c>
      <c r="D22" s="117">
        <v>68758.69</v>
      </c>
      <c r="E22" s="61" t="s">
        <v>28</v>
      </c>
      <c r="F22" s="61"/>
      <c r="I22" s="37"/>
      <c r="J22" s="12"/>
      <c r="K22" s="13">
        <f>I12+M16</f>
        <v>88730722.85159366</v>
      </c>
      <c r="L22" s="37"/>
      <c r="M22" s="37"/>
    </row>
    <row r="23" spans="1:13" ht="12.75">
      <c r="A23" s="61"/>
      <c r="D23" s="117"/>
      <c r="E23" s="61"/>
      <c r="F23" s="61"/>
      <c r="H23" s="37"/>
      <c r="I23" s="37"/>
      <c r="L23" s="37"/>
      <c r="M23" s="37"/>
    </row>
    <row r="24" spans="1:13" ht="12.75">
      <c r="A24" s="61" t="s">
        <v>153</v>
      </c>
      <c r="C24" s="27"/>
      <c r="D24" s="117">
        <v>37773566</v>
      </c>
      <c r="E24" s="88" t="s">
        <v>34</v>
      </c>
      <c r="F24" s="61"/>
      <c r="H24" s="37"/>
      <c r="I24" s="38"/>
      <c r="L24" s="37"/>
      <c r="M24" s="37"/>
    </row>
    <row r="25" spans="2:16" ht="12.75">
      <c r="B25" s="27"/>
      <c r="C25" s="29"/>
      <c r="D25" s="118"/>
      <c r="E25" s="61"/>
      <c r="F25" s="88"/>
      <c r="H25" s="51"/>
      <c r="I25" s="51"/>
      <c r="J25" s="59" t="s">
        <v>36</v>
      </c>
      <c r="K25" s="28"/>
      <c r="O25" s="34" t="s">
        <v>36</v>
      </c>
      <c r="P25" s="28"/>
    </row>
    <row r="26" spans="1:16" ht="12.75">
      <c r="A26" s="61" t="s">
        <v>65</v>
      </c>
      <c r="C26" s="27"/>
      <c r="D26" s="117">
        <v>32090231</v>
      </c>
      <c r="E26" s="61" t="s">
        <v>35</v>
      </c>
      <c r="F26" s="61"/>
      <c r="I26" s="37"/>
      <c r="J26" s="60" t="s">
        <v>109</v>
      </c>
      <c r="K26" s="36"/>
      <c r="L26" s="11"/>
      <c r="M26" s="11"/>
      <c r="O26" s="35" t="s">
        <v>37</v>
      </c>
      <c r="P26" s="36"/>
    </row>
    <row r="27" spans="1:16" ht="12.75">
      <c r="A27" s="62"/>
      <c r="B27" s="27"/>
      <c r="C27" s="29"/>
      <c r="D27" s="66" t="s">
        <v>154</v>
      </c>
      <c r="E27" s="61"/>
      <c r="F27" s="61"/>
      <c r="I27" s="38"/>
      <c r="J27" s="60"/>
      <c r="K27" s="31">
        <f>D9</f>
        <v>-3515465.93</v>
      </c>
      <c r="L27" s="11"/>
      <c r="M27" s="26"/>
      <c r="O27" s="30"/>
      <c r="P27" s="31">
        <f>D10</f>
        <v>-321796.81</v>
      </c>
    </row>
    <row r="28" spans="4:17" ht="12.75">
      <c r="D28" s="61"/>
      <c r="E28" s="61"/>
      <c r="F28" s="119"/>
      <c r="J28" s="93"/>
      <c r="L28" s="26"/>
      <c r="M28" s="75"/>
      <c r="P28" s="26"/>
      <c r="Q28" s="11"/>
    </row>
    <row r="29" spans="1:13" ht="12.75">
      <c r="A29" s="61" t="s">
        <v>66</v>
      </c>
      <c r="C29" s="27"/>
      <c r="D29" s="117">
        <v>13080884</v>
      </c>
      <c r="E29" s="119" t="s">
        <v>35</v>
      </c>
      <c r="F29" s="61"/>
      <c r="I29" s="32"/>
      <c r="L29" s="17"/>
      <c r="M29" s="76"/>
    </row>
    <row r="30" spans="1:12" ht="12.75">
      <c r="A30" s="62"/>
      <c r="C30" s="27"/>
      <c r="D30" s="120" t="s">
        <v>60</v>
      </c>
      <c r="E30" s="61"/>
      <c r="F30" s="61"/>
      <c r="I30" s="32"/>
      <c r="J30" s="55" t="s">
        <v>74</v>
      </c>
      <c r="K30" s="42"/>
      <c r="L30" s="17"/>
    </row>
    <row r="31" spans="4:11" ht="12.75">
      <c r="D31" s="61"/>
      <c r="E31" s="61"/>
      <c r="F31" s="61"/>
      <c r="J31" s="56"/>
      <c r="K31" s="57">
        <f>K22+K27</f>
        <v>85215256.92159365</v>
      </c>
    </row>
    <row r="32" spans="4:13" ht="12.75">
      <c r="D32" s="61"/>
      <c r="E32" s="61"/>
      <c r="F32" s="61"/>
      <c r="H32" s="37"/>
      <c r="I32" s="17">
        <f>D46</f>
        <v>0.729839515719099</v>
      </c>
      <c r="L32" s="58">
        <f>F46</f>
        <v>0.27016048428090106</v>
      </c>
      <c r="M32" s="37"/>
    </row>
    <row r="33" spans="4:13" ht="12.75">
      <c r="D33" s="61"/>
      <c r="E33" s="61"/>
      <c r="F33" s="61"/>
      <c r="H33" s="37"/>
      <c r="M33" s="37"/>
    </row>
    <row r="34" spans="1:16" ht="12.75">
      <c r="A34" s="14" t="s">
        <v>40</v>
      </c>
      <c r="D34" s="61"/>
      <c r="E34" s="61"/>
      <c r="F34" s="61"/>
      <c r="H34" s="55" t="s">
        <v>38</v>
      </c>
      <c r="I34" s="79"/>
      <c r="L34" s="53" t="s">
        <v>63</v>
      </c>
      <c r="M34" s="10"/>
      <c r="O34" s="88"/>
      <c r="P34" s="11"/>
    </row>
    <row r="35" spans="4:16" ht="12.75">
      <c r="D35" s="61"/>
      <c r="E35" s="61"/>
      <c r="F35" s="61"/>
      <c r="H35" s="12"/>
      <c r="I35" s="57">
        <f>K31*I32</f>
        <v>62193461.84353451</v>
      </c>
      <c r="L35" s="12"/>
      <c r="M35" s="13">
        <f>(K31*L32)</f>
        <v>23021795.078059148</v>
      </c>
      <c r="O35" s="11"/>
      <c r="P35" s="38"/>
    </row>
    <row r="36" spans="1:6" ht="12.75">
      <c r="A36" s="61" t="s">
        <v>61</v>
      </c>
      <c r="D36" s="61"/>
      <c r="E36" s="61"/>
      <c r="F36" s="61"/>
    </row>
    <row r="37" spans="1:16" ht="12.75">
      <c r="A37" s="61" t="s">
        <v>51</v>
      </c>
      <c r="D37" s="121">
        <v>0.4525</v>
      </c>
      <c r="E37" s="63" t="s">
        <v>41</v>
      </c>
      <c r="F37" s="122">
        <v>0.5475</v>
      </c>
      <c r="H37" s="53" t="s">
        <v>162</v>
      </c>
      <c r="I37" s="10"/>
      <c r="L37" s="53" t="s">
        <v>161</v>
      </c>
      <c r="M37" s="10"/>
      <c r="O37" s="53" t="s">
        <v>75</v>
      </c>
      <c r="P37" s="10"/>
    </row>
    <row r="38" spans="4:16" ht="12.75">
      <c r="D38" s="61"/>
      <c r="E38" s="61"/>
      <c r="F38" s="61"/>
      <c r="H38" s="54" t="s">
        <v>159</v>
      </c>
      <c r="I38" s="47"/>
      <c r="L38" s="54" t="s">
        <v>160</v>
      </c>
      <c r="M38" s="47"/>
      <c r="O38" s="54"/>
      <c r="P38" s="47"/>
    </row>
    <row r="39" spans="1:16" ht="12.75">
      <c r="A39" s="61" t="s">
        <v>62</v>
      </c>
      <c r="D39" s="61"/>
      <c r="E39" s="61"/>
      <c r="F39" s="61"/>
      <c r="H39" s="12"/>
      <c r="I39" s="57">
        <f>D12+D13</f>
        <v>-1618138.28</v>
      </c>
      <c r="L39" s="12"/>
      <c r="M39" s="57">
        <f>D17+D18+D19</f>
        <v>192967.70999999996</v>
      </c>
      <c r="O39" s="12"/>
      <c r="P39" s="57">
        <f>D22</f>
        <v>68758.69</v>
      </c>
    </row>
    <row r="40" spans="1:17" ht="12.75">
      <c r="A40" s="61" t="s">
        <v>54</v>
      </c>
      <c r="B40" s="7"/>
      <c r="C40" s="7"/>
      <c r="D40" s="121">
        <v>0.8805</v>
      </c>
      <c r="E40" s="63" t="s">
        <v>41</v>
      </c>
      <c r="F40" s="122">
        <v>0.1195</v>
      </c>
      <c r="J40" s="11"/>
      <c r="N40" s="11"/>
      <c r="Q40" s="11"/>
    </row>
    <row r="41" spans="4:17" ht="12.75">
      <c r="D41" s="61"/>
      <c r="E41" s="61"/>
      <c r="F41" s="61"/>
      <c r="H41" s="24" t="s">
        <v>38</v>
      </c>
      <c r="I41" s="10"/>
      <c r="J41" s="11"/>
      <c r="N41" s="11"/>
      <c r="Q41" s="11"/>
    </row>
    <row r="42" spans="1:17" ht="12.75">
      <c r="A42" s="5" t="s">
        <v>42</v>
      </c>
      <c r="B42" s="39"/>
      <c r="C42" s="39"/>
      <c r="D42" s="122"/>
      <c r="E42" s="121"/>
      <c r="F42" s="121"/>
      <c r="H42" s="44"/>
      <c r="I42" s="68">
        <f>I35+I39</f>
        <v>60575323.563534506</v>
      </c>
      <c r="J42" s="11"/>
      <c r="L42" s="53" t="s">
        <v>63</v>
      </c>
      <c r="M42" s="10"/>
      <c r="N42" s="11"/>
      <c r="O42" s="126" t="s">
        <v>39</v>
      </c>
      <c r="P42" s="127"/>
      <c r="Q42" s="11"/>
    </row>
    <row r="43" spans="1:17" ht="12.75">
      <c r="A43" s="61" t="s">
        <v>52</v>
      </c>
      <c r="D43" s="121">
        <f>D26/(D26+D29)</f>
        <v>0.7104148525003202</v>
      </c>
      <c r="E43" s="63" t="s">
        <v>41</v>
      </c>
      <c r="F43" s="122">
        <f>D29/(D26+D29)</f>
        <v>0.28958514749967984</v>
      </c>
      <c r="H43" s="54" t="s">
        <v>56</v>
      </c>
      <c r="I43" s="13">
        <v>-10094</v>
      </c>
      <c r="J43" s="11"/>
      <c r="L43" s="12"/>
      <c r="M43" s="57">
        <f>M35+M39</f>
        <v>23214762.78805915</v>
      </c>
      <c r="N43" s="11"/>
      <c r="O43" s="128"/>
      <c r="P43" s="129">
        <f>P16+P27+P39</f>
        <v>9518436.238406349</v>
      </c>
      <c r="Q43" s="11"/>
    </row>
    <row r="44" spans="4:17" ht="12.75">
      <c r="D44" s="121"/>
      <c r="E44" s="121"/>
      <c r="F44" s="121"/>
      <c r="H44" s="12"/>
      <c r="I44" s="13">
        <f>I42+I43</f>
        <v>60565229.563534506</v>
      </c>
      <c r="J44" s="11"/>
      <c r="N44" s="11"/>
      <c r="Q44" s="11"/>
    </row>
    <row r="45" spans="1:17" ht="12.75">
      <c r="A45" s="61" t="s">
        <v>49</v>
      </c>
      <c r="C45" s="8"/>
      <c r="D45" s="121"/>
      <c r="E45" s="121"/>
      <c r="F45" s="121"/>
      <c r="J45" s="11"/>
      <c r="N45" s="11"/>
      <c r="Q45" s="11"/>
    </row>
    <row r="46" spans="1:16" ht="12.75">
      <c r="A46" s="61" t="s">
        <v>53</v>
      </c>
      <c r="B46" s="40"/>
      <c r="C46" s="8"/>
      <c r="D46" s="123">
        <f>I12/(I12+M16)</f>
        <v>0.729839515719099</v>
      </c>
      <c r="E46" s="63" t="s">
        <v>41</v>
      </c>
      <c r="F46" s="122">
        <f>M16/(I12+M16)</f>
        <v>0.27016048428090106</v>
      </c>
      <c r="H46" s="55" t="s">
        <v>57</v>
      </c>
      <c r="I46" s="42"/>
      <c r="L46" s="53" t="s">
        <v>64</v>
      </c>
      <c r="M46" s="10"/>
      <c r="O46" s="11"/>
      <c r="P46" s="11"/>
    </row>
    <row r="47" spans="8:16" ht="12.75">
      <c r="H47" s="64" t="s">
        <v>50</v>
      </c>
      <c r="I47" s="47"/>
      <c r="L47" s="44" t="s">
        <v>43</v>
      </c>
      <c r="M47" s="45">
        <f>D26</f>
        <v>32090231</v>
      </c>
      <c r="O47" s="78" t="s">
        <v>67</v>
      </c>
      <c r="P47" s="78"/>
    </row>
    <row r="48" spans="8:16" ht="12.75">
      <c r="H48" s="64" t="s">
        <v>55</v>
      </c>
      <c r="I48" s="43">
        <f>D24</f>
        <v>37773566</v>
      </c>
      <c r="L48" s="44"/>
      <c r="M48" s="47"/>
      <c r="O48" s="11"/>
      <c r="P48" s="71"/>
    </row>
    <row r="49" spans="1:16" ht="12.75">
      <c r="A49" s="14"/>
      <c r="H49" s="64"/>
      <c r="I49" s="67"/>
      <c r="L49" s="125">
        <f>M43/M47</f>
        <v>0.7234214919817544</v>
      </c>
      <c r="M49" s="47"/>
      <c r="O49" s="77">
        <f>I42+M43+P43</f>
        <v>93308522.59</v>
      </c>
      <c r="P49" s="11"/>
    </row>
    <row r="50" spans="8:13" ht="12.75">
      <c r="H50" s="124">
        <f>I44/I48</f>
        <v>1.6033760107143313</v>
      </c>
      <c r="I50" s="46"/>
      <c r="L50" s="65">
        <f>ROUND(L49,2)</f>
        <v>0.72</v>
      </c>
      <c r="M50" s="50" t="s">
        <v>45</v>
      </c>
    </row>
    <row r="51" spans="2:9" ht="12.75">
      <c r="B51" s="40"/>
      <c r="C51" s="8"/>
      <c r="D51" s="41"/>
      <c r="H51" s="48">
        <f>ROUND(H50,2)</f>
        <v>1.6</v>
      </c>
      <c r="I51" s="49" t="s">
        <v>44</v>
      </c>
    </row>
    <row r="53" spans="2:16" ht="12.75">
      <c r="B53" s="40"/>
      <c r="C53" s="8"/>
      <c r="D53" s="8"/>
      <c r="G53" s="14" t="s">
        <v>77</v>
      </c>
      <c r="H53" s="231">
        <f>I42</f>
        <v>60575323.563534506</v>
      </c>
      <c r="I53" s="231"/>
      <c r="J53" s="80"/>
      <c r="K53" s="80"/>
      <c r="L53" s="231">
        <f>M43</f>
        <v>23214762.78805915</v>
      </c>
      <c r="M53" s="236"/>
      <c r="N53" s="80"/>
      <c r="O53" s="87">
        <f>P43</f>
        <v>9518436.238406349</v>
      </c>
      <c r="P53" s="87">
        <f>SUM(H53:O53)</f>
        <v>93308522.59</v>
      </c>
    </row>
    <row r="54" spans="2:16" ht="12.75">
      <c r="B54" s="40"/>
      <c r="C54" s="8"/>
      <c r="D54" s="8"/>
      <c r="G54" s="110" t="s">
        <v>113</v>
      </c>
      <c r="H54" s="237">
        <v>64545296.62</v>
      </c>
      <c r="I54" s="237"/>
      <c r="J54" s="111"/>
      <c r="K54" s="111"/>
      <c r="L54" s="237">
        <v>23513527.12</v>
      </c>
      <c r="M54" s="249"/>
      <c r="N54" s="111"/>
      <c r="O54" s="112">
        <v>9000000</v>
      </c>
      <c r="P54" s="112">
        <f>SUM(H54:O54)</f>
        <v>97058823.74</v>
      </c>
    </row>
    <row r="55" spans="2:16" ht="6" customHeight="1">
      <c r="B55" s="40"/>
      <c r="C55" s="8"/>
      <c r="D55" s="8"/>
      <c r="G55" s="14"/>
      <c r="H55" s="85"/>
      <c r="I55" s="85"/>
      <c r="J55" s="80"/>
      <c r="K55" s="80"/>
      <c r="L55" s="85"/>
      <c r="M55" s="109"/>
      <c r="N55" s="80"/>
      <c r="O55" s="87"/>
      <c r="P55" s="87"/>
    </row>
    <row r="56" spans="2:16" ht="12.75" customHeight="1">
      <c r="B56" s="40"/>
      <c r="C56" s="8"/>
      <c r="D56" s="8"/>
      <c r="G56" s="14" t="s">
        <v>114</v>
      </c>
      <c r="H56" s="238">
        <f>H54-H53</f>
        <v>3969973.0564654917</v>
      </c>
      <c r="I56" s="238"/>
      <c r="J56" s="80"/>
      <c r="K56" s="80"/>
      <c r="L56" s="238">
        <f>L54-L53</f>
        <v>298764.3319408521</v>
      </c>
      <c r="M56" s="243"/>
      <c r="N56" s="80"/>
      <c r="O56" s="87">
        <f>O54-O53</f>
        <v>-518436.238406349</v>
      </c>
      <c r="P56" s="87">
        <f>SUM(H56:O56)</f>
        <v>3750301.149999995</v>
      </c>
    </row>
    <row r="57" spans="7:16" ht="15">
      <c r="G57" s="14"/>
      <c r="H57" s="85"/>
      <c r="I57" s="85"/>
      <c r="J57" s="89"/>
      <c r="K57" s="89"/>
      <c r="L57" s="85"/>
      <c r="M57" s="90"/>
      <c r="O57" s="91"/>
      <c r="P57" s="87"/>
    </row>
    <row r="58" spans="1:16" ht="12.75" customHeight="1">
      <c r="A58" s="14" t="s">
        <v>94</v>
      </c>
      <c r="B58" s="241">
        <v>0.04</v>
      </c>
      <c r="C58" s="242"/>
      <c r="D58" s="242"/>
      <c r="G58" s="14" t="s">
        <v>115</v>
      </c>
      <c r="J58" s="231">
        <f>H56+L56</f>
        <v>4268737.388406344</v>
      </c>
      <c r="K58" s="248"/>
      <c r="O58" s="81"/>
      <c r="P58" s="80"/>
    </row>
    <row r="59" spans="7:16" ht="12.75">
      <c r="G59" s="14" t="s">
        <v>78</v>
      </c>
      <c r="H59" s="95"/>
      <c r="I59" s="14"/>
      <c r="J59" s="237">
        <f>B61-B62</f>
        <v>3522907.210000001</v>
      </c>
      <c r="K59" s="237"/>
      <c r="L59" s="14"/>
      <c r="M59" s="96"/>
      <c r="O59" s="80"/>
      <c r="P59" s="80"/>
    </row>
    <row r="60" spans="7:16" ht="12.75">
      <c r="G60" s="14"/>
      <c r="H60" s="95"/>
      <c r="I60" s="14"/>
      <c r="J60" s="239">
        <f>J58+J59</f>
        <v>7791644.598406345</v>
      </c>
      <c r="K60" s="239"/>
      <c r="L60" s="14"/>
      <c r="M60" s="96"/>
      <c r="O60" s="135"/>
      <c r="P60" s="136">
        <f>J60</f>
        <v>7791644.598406345</v>
      </c>
    </row>
    <row r="61" spans="1:16" ht="15">
      <c r="A61" s="14" t="s">
        <v>80</v>
      </c>
      <c r="B61" s="231">
        <v>21887000</v>
      </c>
      <c r="C61" s="231"/>
      <c r="D61" s="240"/>
      <c r="O61" s="130" t="s">
        <v>118</v>
      </c>
      <c r="P61" s="136">
        <f>-H56</f>
        <v>-3969973.0564654917</v>
      </c>
    </row>
    <row r="62" spans="1:16" ht="15">
      <c r="A62" s="14" t="s">
        <v>81</v>
      </c>
      <c r="B62" s="231">
        <v>18364092.79</v>
      </c>
      <c r="C62" s="231"/>
      <c r="D62" s="240"/>
      <c r="G62" s="130" t="s">
        <v>116</v>
      </c>
      <c r="H62" s="131"/>
      <c r="I62" s="132"/>
      <c r="J62" s="246"/>
      <c r="K62" s="243"/>
      <c r="L62" s="133"/>
      <c r="M62" s="134"/>
      <c r="O62" s="130" t="s">
        <v>151</v>
      </c>
      <c r="P62" s="137">
        <f>-L56</f>
        <v>-298764.3319408521</v>
      </c>
    </row>
    <row r="63" spans="1:16" ht="15">
      <c r="A63" s="14"/>
      <c r="B63" s="231"/>
      <c r="C63" s="231"/>
      <c r="D63" s="232"/>
      <c r="G63" s="130" t="s">
        <v>117</v>
      </c>
      <c r="H63" s="238">
        <f>H56</f>
        <v>3969973.0564654917</v>
      </c>
      <c r="I63" s="238"/>
      <c r="J63" s="246" t="s">
        <v>150</v>
      </c>
      <c r="K63" s="243"/>
      <c r="L63" s="238">
        <f>L56</f>
        <v>298764.3319408521</v>
      </c>
      <c r="M63" s="243"/>
      <c r="O63" s="244"/>
      <c r="P63" s="245"/>
    </row>
    <row r="64" spans="8:16" ht="13.5" customHeight="1">
      <c r="H64" s="229"/>
      <c r="I64" s="230"/>
      <c r="O64" s="138" t="s">
        <v>79</v>
      </c>
      <c r="P64" s="134">
        <f>P60+P61+P62</f>
        <v>3522907.210000001</v>
      </c>
    </row>
    <row r="65" spans="1:16" ht="12.75" customHeight="1">
      <c r="A65" s="14"/>
      <c r="H65" s="229"/>
      <c r="I65" s="230"/>
      <c r="L65" s="229"/>
      <c r="M65" s="230"/>
      <c r="O65" s="138" t="s">
        <v>95</v>
      </c>
      <c r="P65" s="132"/>
    </row>
    <row r="66" spans="1:13" ht="12.75" customHeight="1">
      <c r="A66" s="14"/>
      <c r="H66" s="229"/>
      <c r="I66" s="230"/>
      <c r="K66" s="85"/>
      <c r="L66" s="231"/>
      <c r="M66" s="232"/>
    </row>
    <row r="68" spans="8:9" ht="15.75">
      <c r="H68" s="86"/>
      <c r="I68" s="84"/>
    </row>
  </sheetData>
  <sheetProtection/>
  <mergeCells count="27">
    <mergeCell ref="L56:M56"/>
    <mergeCell ref="L63:M63"/>
    <mergeCell ref="O63:P63"/>
    <mergeCell ref="J63:K63"/>
    <mergeCell ref="G1:M1"/>
    <mergeCell ref="G2:M2"/>
    <mergeCell ref="J62:K62"/>
    <mergeCell ref="H53:I53"/>
    <mergeCell ref="J58:K58"/>
    <mergeCell ref="L54:M54"/>
    <mergeCell ref="H56:I56"/>
    <mergeCell ref="J60:K60"/>
    <mergeCell ref="B63:D63"/>
    <mergeCell ref="B62:D62"/>
    <mergeCell ref="B61:D61"/>
    <mergeCell ref="B58:D58"/>
    <mergeCell ref="H63:I63"/>
    <mergeCell ref="H66:I66"/>
    <mergeCell ref="L66:M66"/>
    <mergeCell ref="H65:I65"/>
    <mergeCell ref="N13:O13"/>
    <mergeCell ref="N14:O14"/>
    <mergeCell ref="L53:M53"/>
    <mergeCell ref="H64:I64"/>
    <mergeCell ref="J59:K59"/>
    <mergeCell ref="H54:I54"/>
    <mergeCell ref="L65:M65"/>
  </mergeCells>
  <printOptions/>
  <pageMargins left="0.4330708661417323" right="0.1968503937007874" top="0.1968503937007874" bottom="0.15748031496062992" header="0.1968503937007874" footer="0.15748031496062992"/>
  <pageSetup horizontalDpi="600" verticalDpi="600" orientation="landscape" paperSize="9" scale="65" r:id="rId4"/>
  <headerFooter alignWithMargins="0">
    <oddHeader>&amp;RAnlage 5b zu GRDrs 430/2022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5"/>
  <sheetViews>
    <sheetView zoomScale="75" zoomScaleNormal="75" zoomScalePageLayoutView="0" workbookViewId="0" topLeftCell="A1">
      <selection activeCell="A1" sqref="A1:I75"/>
    </sheetView>
  </sheetViews>
  <sheetFormatPr defaultColWidth="11.5546875" defaultRowHeight="15"/>
  <cols>
    <col min="1" max="1" width="12.77734375" style="1" customWidth="1"/>
    <col min="2" max="2" width="15.88671875" style="1" customWidth="1"/>
    <col min="3" max="4" width="15.77734375" style="1" customWidth="1"/>
    <col min="5" max="5" width="15.6640625" style="1" customWidth="1"/>
    <col min="6" max="6" width="10.88671875" style="1" customWidth="1"/>
    <col min="7" max="7" width="13.77734375" style="1" customWidth="1"/>
    <col min="8" max="8" width="15.6640625" style="1" customWidth="1"/>
    <col min="9" max="11" width="11.5546875" style="1" customWidth="1"/>
    <col min="12" max="12" width="12.6640625" style="1" bestFit="1" customWidth="1"/>
    <col min="13" max="16384" width="11.5546875" style="1" customWidth="1"/>
  </cols>
  <sheetData>
    <row r="1" spans="1:9" ht="20.25">
      <c r="A1" s="218" t="s">
        <v>165</v>
      </c>
      <c r="B1" s="219"/>
      <c r="C1" s="219"/>
      <c r="D1" s="211"/>
      <c r="E1" s="211"/>
      <c r="F1" s="211"/>
      <c r="G1" s="211"/>
      <c r="H1" s="211"/>
      <c r="I1" s="211"/>
    </row>
    <row r="2" spans="1:9" ht="20.25">
      <c r="A2" s="218"/>
      <c r="B2" s="219"/>
      <c r="C2" s="219"/>
      <c r="D2" s="214"/>
      <c r="E2" s="211"/>
      <c r="F2" s="211"/>
      <c r="G2" s="211"/>
      <c r="H2" s="211"/>
      <c r="I2" s="211"/>
    </row>
    <row r="3" spans="1:9" ht="16.5" customHeight="1">
      <c r="A3" s="218"/>
      <c r="B3" s="219"/>
      <c r="C3" s="219"/>
      <c r="D3" s="211"/>
      <c r="E3" s="211"/>
      <c r="F3" s="211"/>
      <c r="G3" s="211"/>
      <c r="H3" s="211"/>
      <c r="I3" s="211"/>
    </row>
    <row r="4" spans="1:9" ht="15.75">
      <c r="A4" s="214"/>
      <c r="B4" s="214"/>
      <c r="C4" s="214"/>
      <c r="D4" s="211"/>
      <c r="E4" s="211"/>
      <c r="F4" s="220"/>
      <c r="G4" s="211"/>
      <c r="H4" s="211"/>
      <c r="I4" s="211"/>
    </row>
    <row r="5" spans="1:9" ht="15.75">
      <c r="A5" s="221" t="s">
        <v>174</v>
      </c>
      <c r="B5" s="211"/>
      <c r="C5" s="211"/>
      <c r="D5" s="211"/>
      <c r="E5" s="211"/>
      <c r="F5" s="211"/>
      <c r="G5" s="211"/>
      <c r="H5" s="211"/>
      <c r="I5" s="211"/>
    </row>
    <row r="6" spans="1:9" ht="15">
      <c r="A6" s="211"/>
      <c r="B6" s="211"/>
      <c r="C6" s="211"/>
      <c r="D6" s="211"/>
      <c r="E6" s="211"/>
      <c r="F6" s="211"/>
      <c r="G6" s="211"/>
      <c r="H6" s="211"/>
      <c r="I6" s="211"/>
    </row>
    <row r="7" spans="1:9" ht="15">
      <c r="A7" s="211"/>
      <c r="B7" s="222" t="s">
        <v>3</v>
      </c>
      <c r="C7" s="222" t="s">
        <v>2</v>
      </c>
      <c r="D7" s="222" t="s">
        <v>6</v>
      </c>
      <c r="E7" s="222" t="s">
        <v>4</v>
      </c>
      <c r="F7" s="222" t="s">
        <v>16</v>
      </c>
      <c r="G7" s="211"/>
      <c r="H7" s="211"/>
      <c r="I7" s="211"/>
    </row>
    <row r="8" spans="1:9" ht="15">
      <c r="A8" s="211"/>
      <c r="B8" s="211"/>
      <c r="C8" s="211"/>
      <c r="D8" s="211"/>
      <c r="E8" s="211"/>
      <c r="F8" s="211"/>
      <c r="G8" s="211"/>
      <c r="H8" s="211"/>
      <c r="I8" s="211"/>
    </row>
    <row r="9" spans="1:9" ht="15">
      <c r="A9" s="211" t="s">
        <v>0</v>
      </c>
      <c r="B9" s="211">
        <f>6652280.79+8765150.82+1689934.08</f>
        <v>17107365.689999998</v>
      </c>
      <c r="C9" s="211"/>
      <c r="D9" s="211">
        <f>C10/B13*B9</f>
        <v>3710544.466754327</v>
      </c>
      <c r="E9" s="211">
        <f>B9+D9</f>
        <v>20817910.156754326</v>
      </c>
      <c r="F9" s="211">
        <f>E9/E13%</f>
        <v>33.168437387575295</v>
      </c>
      <c r="G9" s="211"/>
      <c r="H9" s="211"/>
      <c r="I9" s="211"/>
    </row>
    <row r="10" spans="1:9" ht="15">
      <c r="A10" s="211"/>
      <c r="B10" s="211"/>
      <c r="C10" s="211">
        <f>411090.33+3651172.41+8568299.38-1443588.12</f>
        <v>11186974</v>
      </c>
      <c r="D10" s="211"/>
      <c r="E10" s="211"/>
      <c r="F10" s="211"/>
      <c r="G10" s="211"/>
      <c r="H10" s="211"/>
      <c r="I10" s="211"/>
    </row>
    <row r="11" spans="1:9" ht="15">
      <c r="A11" s="211" t="s">
        <v>1</v>
      </c>
      <c r="B11" s="217">
        <f>19857064.76+12284918.46+2267212.95+60681.56</f>
        <v>34469877.730000004</v>
      </c>
      <c r="C11" s="217"/>
      <c r="D11" s="217">
        <f>C10/B13*B11</f>
        <v>7476429.5332456725</v>
      </c>
      <c r="E11" s="217">
        <f>B11+D11</f>
        <v>41946307.26324568</v>
      </c>
      <c r="F11" s="217">
        <f>E11/E13%</f>
        <v>66.83156261242472</v>
      </c>
      <c r="G11" s="211"/>
      <c r="H11" s="222" t="s">
        <v>5</v>
      </c>
      <c r="I11" s="211"/>
    </row>
    <row r="12" spans="1:9" ht="15">
      <c r="A12" s="211"/>
      <c r="B12" s="211"/>
      <c r="C12" s="211"/>
      <c r="D12" s="211"/>
      <c r="E12" s="211"/>
      <c r="F12" s="211"/>
      <c r="G12" s="211"/>
      <c r="H12" s="211"/>
      <c r="I12" s="211"/>
    </row>
    <row r="13" spans="1:9" ht="15">
      <c r="A13" s="211"/>
      <c r="B13" s="211">
        <f>SUM(B9:B11)</f>
        <v>51577243.42</v>
      </c>
      <c r="C13" s="211">
        <f>C10</f>
        <v>11186974</v>
      </c>
      <c r="D13" s="211">
        <f>SUM(D9:D11)</f>
        <v>11186974</v>
      </c>
      <c r="E13" s="211">
        <f>SUM(E9:E11)</f>
        <v>62764217.42</v>
      </c>
      <c r="F13" s="211">
        <v>100</v>
      </c>
      <c r="G13" s="211"/>
      <c r="H13" s="211">
        <f>B13+D13</f>
        <v>62764217.42</v>
      </c>
      <c r="I13" s="211"/>
    </row>
    <row r="14" spans="1:9" ht="15">
      <c r="A14" s="211"/>
      <c r="B14" s="211"/>
      <c r="C14" s="211"/>
      <c r="D14" s="211"/>
      <c r="E14" s="211"/>
      <c r="F14" s="211"/>
      <c r="G14" s="211"/>
      <c r="H14" s="211"/>
      <c r="I14" s="211"/>
    </row>
    <row r="15" spans="1:9" ht="15">
      <c r="A15" s="211"/>
      <c r="B15" s="211"/>
      <c r="C15" s="211"/>
      <c r="D15" s="211"/>
      <c r="E15" s="211"/>
      <c r="F15" s="211"/>
      <c r="G15" s="211"/>
      <c r="H15" s="211"/>
      <c r="I15" s="211"/>
    </row>
    <row r="16" spans="1:10" ht="15">
      <c r="A16" s="211"/>
      <c r="B16" s="211"/>
      <c r="C16" s="211"/>
      <c r="D16" s="211"/>
      <c r="E16" s="211"/>
      <c r="F16" s="211"/>
      <c r="G16" s="211"/>
      <c r="H16" s="211"/>
      <c r="I16" s="211"/>
      <c r="J16" s="73"/>
    </row>
    <row r="17" spans="1:9" ht="15.75">
      <c r="A17" s="221" t="s">
        <v>7</v>
      </c>
      <c r="B17" s="211"/>
      <c r="C17" s="211"/>
      <c r="D17" s="211"/>
      <c r="E17" s="211"/>
      <c r="F17" s="211"/>
      <c r="G17" s="211"/>
      <c r="H17" s="211"/>
      <c r="I17" s="211"/>
    </row>
    <row r="18" spans="1:9" ht="15">
      <c r="A18" s="211"/>
      <c r="B18" s="211"/>
      <c r="C18" s="211"/>
      <c r="D18" s="211"/>
      <c r="E18" s="211"/>
      <c r="F18" s="211"/>
      <c r="G18" s="211"/>
      <c r="H18" s="211"/>
      <c r="I18" s="211"/>
    </row>
    <row r="19" spans="1:9" ht="15">
      <c r="A19" s="211"/>
      <c r="B19" s="222" t="s">
        <v>8</v>
      </c>
      <c r="C19" s="222" t="s">
        <v>9</v>
      </c>
      <c r="D19" s="222" t="s">
        <v>10</v>
      </c>
      <c r="E19" s="222" t="s">
        <v>4</v>
      </c>
      <c r="F19" s="223" t="s">
        <v>16</v>
      </c>
      <c r="G19" s="213"/>
      <c r="H19" s="213"/>
      <c r="I19" s="211"/>
    </row>
    <row r="20" spans="1:9" ht="15">
      <c r="A20" s="211"/>
      <c r="B20" s="211"/>
      <c r="C20" s="211"/>
      <c r="D20" s="211"/>
      <c r="E20" s="213"/>
      <c r="F20" s="213"/>
      <c r="G20" s="213"/>
      <c r="H20" s="213"/>
      <c r="I20" s="211"/>
    </row>
    <row r="21" spans="1:9" ht="15">
      <c r="A21" s="224" t="s">
        <v>0</v>
      </c>
      <c r="B21" s="211">
        <f>E9</f>
        <v>20817910.156754326</v>
      </c>
      <c r="C21" s="211">
        <f>19081037.52+354711</f>
        <v>19435748.52</v>
      </c>
      <c r="D21" s="211">
        <f>21887000*0.71</f>
        <v>15539770</v>
      </c>
      <c r="E21" s="211">
        <f>SUM(B21:D21)</f>
        <v>55793428.676754326</v>
      </c>
      <c r="F21" s="211">
        <f>E21/E25%</f>
        <v>45.22534017025312</v>
      </c>
      <c r="G21" s="211"/>
      <c r="H21" s="211"/>
      <c r="I21" s="211"/>
    </row>
    <row r="22" spans="1:9" ht="15">
      <c r="A22" s="211"/>
      <c r="B22" s="211"/>
      <c r="C22" s="211"/>
      <c r="D22" s="211"/>
      <c r="E22" s="211"/>
      <c r="F22" s="211"/>
      <c r="G22" s="211"/>
      <c r="H22" s="211"/>
      <c r="I22" s="211"/>
    </row>
    <row r="23" spans="1:9" ht="15">
      <c r="A23" s="224" t="s">
        <v>1</v>
      </c>
      <c r="B23" s="217">
        <f>E11</f>
        <v>41946307.26324568</v>
      </c>
      <c r="C23" s="217">
        <f>18939859.64+340800.77</f>
        <v>19280660.41</v>
      </c>
      <c r="D23" s="217">
        <f>21887000*0.29</f>
        <v>6347230</v>
      </c>
      <c r="E23" s="217">
        <f>SUM(B23:D23)</f>
        <v>67574197.67324568</v>
      </c>
      <c r="F23" s="217">
        <f>E23/E25%</f>
        <v>54.77465982974688</v>
      </c>
      <c r="G23" s="211"/>
      <c r="H23" s="222" t="s">
        <v>5</v>
      </c>
      <c r="I23" s="211"/>
    </row>
    <row r="24" spans="1:9" ht="15">
      <c r="A24" s="211"/>
      <c r="B24" s="211"/>
      <c r="C24" s="211"/>
      <c r="D24" s="211"/>
      <c r="E24" s="211"/>
      <c r="F24" s="211"/>
      <c r="G24" s="211"/>
      <c r="H24" s="211"/>
      <c r="I24" s="211"/>
    </row>
    <row r="25" spans="1:9" ht="15">
      <c r="A25" s="211"/>
      <c r="B25" s="211">
        <f>SUM(B21:B23)</f>
        <v>62764217.42</v>
      </c>
      <c r="C25" s="211">
        <f>SUM(C21:C23)</f>
        <v>38716408.93</v>
      </c>
      <c r="D25" s="211">
        <f>SUM(D21:D24)</f>
        <v>21887000</v>
      </c>
      <c r="E25" s="211">
        <f>SUM(E21:E23)</f>
        <v>123367626.35000001</v>
      </c>
      <c r="F25" s="211">
        <v>100</v>
      </c>
      <c r="G25" s="211"/>
      <c r="H25" s="211">
        <f>B25+C25+D25</f>
        <v>123367626.35</v>
      </c>
      <c r="I25" s="211"/>
    </row>
    <row r="26" spans="1:9" ht="15">
      <c r="A26" s="211"/>
      <c r="B26" s="211"/>
      <c r="C26" s="211"/>
      <c r="D26" s="211"/>
      <c r="E26" s="211"/>
      <c r="F26" s="211"/>
      <c r="G26" s="211"/>
      <c r="H26" s="211"/>
      <c r="I26" s="211"/>
    </row>
    <row r="27" spans="1:9" ht="15">
      <c r="A27" s="211"/>
      <c r="B27" s="211"/>
      <c r="C27" s="211"/>
      <c r="D27" s="211"/>
      <c r="E27" s="211"/>
      <c r="F27" s="211"/>
      <c r="G27" s="211"/>
      <c r="H27" s="211"/>
      <c r="I27" s="211"/>
    </row>
    <row r="28" spans="1:9" ht="15">
      <c r="A28" s="211"/>
      <c r="B28" s="211"/>
      <c r="C28" s="211"/>
      <c r="D28" s="211"/>
      <c r="E28" s="211"/>
      <c r="F28" s="211"/>
      <c r="G28" s="211"/>
      <c r="H28" s="211"/>
      <c r="I28" s="211"/>
    </row>
    <row r="29" spans="1:10" ht="15.75">
      <c r="A29" s="221" t="s">
        <v>175</v>
      </c>
      <c r="B29" s="211"/>
      <c r="C29" s="211"/>
      <c r="D29" s="211"/>
      <c r="E29" s="211"/>
      <c r="F29" s="211"/>
      <c r="G29" s="211"/>
      <c r="H29" s="211"/>
      <c r="I29" s="211"/>
      <c r="J29" s="73"/>
    </row>
    <row r="30" spans="1:9" ht="15">
      <c r="A30" s="211"/>
      <c r="B30" s="211"/>
      <c r="C30" s="211"/>
      <c r="D30" s="211"/>
      <c r="E30" s="211"/>
      <c r="F30" s="211"/>
      <c r="G30" s="211"/>
      <c r="H30" s="211"/>
      <c r="I30" s="211"/>
    </row>
    <row r="31" spans="1:9" ht="15">
      <c r="A31" s="211"/>
      <c r="B31" s="222" t="s">
        <v>3</v>
      </c>
      <c r="C31" s="222" t="s">
        <v>2</v>
      </c>
      <c r="D31" s="222" t="s">
        <v>6</v>
      </c>
      <c r="E31" s="222" t="s">
        <v>4</v>
      </c>
      <c r="F31" s="222" t="s">
        <v>16</v>
      </c>
      <c r="G31" s="211"/>
      <c r="H31" s="211"/>
      <c r="I31" s="211"/>
    </row>
    <row r="32" spans="1:9" ht="15">
      <c r="A32" s="211"/>
      <c r="B32" s="211"/>
      <c r="C32" s="211"/>
      <c r="D32" s="211"/>
      <c r="E32" s="211"/>
      <c r="F32" s="211"/>
      <c r="G32" s="211"/>
      <c r="H32" s="211"/>
      <c r="I32" s="211"/>
    </row>
    <row r="33" spans="1:9" ht="15">
      <c r="A33" s="224" t="s">
        <v>0</v>
      </c>
      <c r="B33" s="211">
        <v>2720223.18</v>
      </c>
      <c r="C33" s="211"/>
      <c r="D33" s="211">
        <f>C34*B33/B37</f>
        <v>129067.37312744147</v>
      </c>
      <c r="E33" s="211">
        <f>B33+D33</f>
        <v>2849290.5531274416</v>
      </c>
      <c r="F33" s="211">
        <f>E33/E37%</f>
        <v>15.870334347353797</v>
      </c>
      <c r="G33" s="211"/>
      <c r="H33" s="211"/>
      <c r="I33" s="211"/>
    </row>
    <row r="34" spans="1:9" ht="15">
      <c r="A34" s="211"/>
      <c r="B34" s="211"/>
      <c r="C34" s="211">
        <v>813261.84</v>
      </c>
      <c r="D34" s="211"/>
      <c r="E34" s="211"/>
      <c r="F34" s="211"/>
      <c r="G34" s="211"/>
      <c r="H34" s="211"/>
      <c r="I34" s="211"/>
    </row>
    <row r="35" spans="1:9" ht="15">
      <c r="A35" s="224" t="s">
        <v>1</v>
      </c>
      <c r="B35" s="217">
        <v>14420078.47</v>
      </c>
      <c r="C35" s="217"/>
      <c r="D35" s="217">
        <f>C34*B35/B37</f>
        <v>684194.4668725583</v>
      </c>
      <c r="E35" s="217">
        <f>B35+D35</f>
        <v>15104272.936872559</v>
      </c>
      <c r="F35" s="217">
        <f>E35/E37%</f>
        <v>84.12966565264618</v>
      </c>
      <c r="G35" s="211"/>
      <c r="H35" s="222" t="s">
        <v>5</v>
      </c>
      <c r="I35" s="211"/>
    </row>
    <row r="36" spans="1:9" ht="15">
      <c r="A36" s="211"/>
      <c r="B36" s="211"/>
      <c r="C36" s="211"/>
      <c r="D36" s="211"/>
      <c r="E36" s="211"/>
      <c r="F36" s="211"/>
      <c r="G36" s="211"/>
      <c r="H36" s="211"/>
      <c r="I36" s="211"/>
    </row>
    <row r="37" spans="1:9" ht="15">
      <c r="A37" s="211"/>
      <c r="B37" s="211">
        <f>SUM(B33:B35)</f>
        <v>17140301.650000002</v>
      </c>
      <c r="C37" s="211">
        <f>SUM(C33:C35)</f>
        <v>813261.84</v>
      </c>
      <c r="D37" s="211">
        <f>SUM(D33:D35)</f>
        <v>813261.8399999999</v>
      </c>
      <c r="E37" s="211">
        <f>SUM(E33:E35)</f>
        <v>17953563.490000002</v>
      </c>
      <c r="F37" s="211">
        <v>100</v>
      </c>
      <c r="G37" s="211"/>
      <c r="H37" s="211">
        <f>B37+D37</f>
        <v>17953563.490000002</v>
      </c>
      <c r="I37" s="211"/>
    </row>
    <row r="38" spans="1:9" ht="15">
      <c r="A38" s="211"/>
      <c r="B38" s="211"/>
      <c r="C38" s="211"/>
      <c r="D38" s="211"/>
      <c r="E38" s="211"/>
      <c r="F38" s="211"/>
      <c r="G38" s="211"/>
      <c r="H38" s="211"/>
      <c r="I38" s="211"/>
    </row>
    <row r="39" spans="1:9" ht="15">
      <c r="A39" s="211"/>
      <c r="B39" s="211"/>
      <c r="C39" s="211"/>
      <c r="D39" s="211"/>
      <c r="E39" s="211"/>
      <c r="F39" s="211"/>
      <c r="G39" s="211"/>
      <c r="H39" s="211"/>
      <c r="I39" s="211"/>
    </row>
    <row r="40" spans="1:9" ht="15">
      <c r="A40" s="211"/>
      <c r="B40" s="211"/>
      <c r="C40" s="211"/>
      <c r="D40" s="211"/>
      <c r="E40" s="211"/>
      <c r="F40" s="211"/>
      <c r="G40" s="211"/>
      <c r="H40" s="211"/>
      <c r="I40" s="211"/>
    </row>
    <row r="41" spans="1:9" ht="15.75">
      <c r="A41" s="221" t="s">
        <v>17</v>
      </c>
      <c r="B41" s="211"/>
      <c r="C41" s="211"/>
      <c r="D41" s="211"/>
      <c r="E41" s="211"/>
      <c r="F41" s="211"/>
      <c r="G41" s="211"/>
      <c r="H41" s="211"/>
      <c r="I41" s="211"/>
    </row>
    <row r="42" spans="1:9" ht="15">
      <c r="A42" s="211"/>
      <c r="B42" s="211"/>
      <c r="C42" s="211"/>
      <c r="D42" s="211"/>
      <c r="E42" s="211"/>
      <c r="F42" s="211"/>
      <c r="G42" s="211"/>
      <c r="H42" s="211"/>
      <c r="I42" s="211"/>
    </row>
    <row r="43" spans="1:9" ht="15">
      <c r="A43" s="211"/>
      <c r="B43" s="222" t="s">
        <v>11</v>
      </c>
      <c r="C43" s="222" t="s">
        <v>12</v>
      </c>
      <c r="D43" s="222"/>
      <c r="E43" s="222" t="s">
        <v>4</v>
      </c>
      <c r="F43" s="222" t="s">
        <v>16</v>
      </c>
      <c r="G43" s="211"/>
      <c r="H43" s="211"/>
      <c r="I43" s="211"/>
    </row>
    <row r="44" spans="1:9" ht="15">
      <c r="A44" s="211"/>
      <c r="B44" s="211"/>
      <c r="C44" s="211"/>
      <c r="D44" s="211"/>
      <c r="E44" s="211"/>
      <c r="F44" s="211"/>
      <c r="G44" s="211"/>
      <c r="H44" s="211"/>
      <c r="I44" s="211"/>
    </row>
    <row r="45" spans="1:9" ht="15">
      <c r="A45" s="224" t="s">
        <v>0</v>
      </c>
      <c r="B45" s="211">
        <f>E33</f>
        <v>2849290.5531274416</v>
      </c>
      <c r="C45" s="211">
        <f>1607079.89+617</f>
        <v>1607696.89</v>
      </c>
      <c r="D45" s="211"/>
      <c r="E45" s="211">
        <f>SUM(B45+C45)</f>
        <v>4456987.443127441</v>
      </c>
      <c r="F45" s="211">
        <f>E45/E49%</f>
        <v>17.924434032621086</v>
      </c>
      <c r="G45" s="211"/>
      <c r="H45" s="211"/>
      <c r="I45" s="211"/>
    </row>
    <row r="46" spans="1:9" ht="15">
      <c r="A46" s="211"/>
      <c r="B46" s="211"/>
      <c r="C46" s="211"/>
      <c r="D46" s="211"/>
      <c r="E46" s="211"/>
      <c r="F46" s="211"/>
      <c r="G46" s="211"/>
      <c r="H46" s="211"/>
      <c r="I46" s="211"/>
    </row>
    <row r="47" spans="1:9" ht="15">
      <c r="A47" s="224" t="s">
        <v>1</v>
      </c>
      <c r="B47" s="217">
        <f>E35</f>
        <v>15104272.936872559</v>
      </c>
      <c r="C47" s="217">
        <f>5303916.76+252</f>
        <v>5304168.76</v>
      </c>
      <c r="D47" s="217"/>
      <c r="E47" s="217">
        <f>SUM(B47+C47)</f>
        <v>20408441.69687256</v>
      </c>
      <c r="F47" s="217">
        <f>E47/E49%</f>
        <v>82.0755659673789</v>
      </c>
      <c r="G47" s="211"/>
      <c r="H47" s="222" t="s">
        <v>5</v>
      </c>
      <c r="I47" s="211"/>
    </row>
    <row r="48" spans="1:9" ht="15">
      <c r="A48" s="211"/>
      <c r="B48" s="211"/>
      <c r="C48" s="211"/>
      <c r="D48" s="211"/>
      <c r="E48" s="211"/>
      <c r="F48" s="211"/>
      <c r="G48" s="211"/>
      <c r="H48" s="211"/>
      <c r="I48" s="211"/>
    </row>
    <row r="49" spans="1:9" ht="15">
      <c r="A49" s="211"/>
      <c r="B49" s="211">
        <f>SUM(B45:B47)</f>
        <v>17953563.490000002</v>
      </c>
      <c r="C49" s="211">
        <f>C45+C47</f>
        <v>6911865.649999999</v>
      </c>
      <c r="D49" s="211"/>
      <c r="E49" s="211">
        <f>SUM(E45:E47)</f>
        <v>24865429.14</v>
      </c>
      <c r="F49" s="211">
        <v>100</v>
      </c>
      <c r="G49" s="211"/>
      <c r="H49" s="211">
        <f>B49+C49+D49</f>
        <v>24865429.14</v>
      </c>
      <c r="I49" s="211"/>
    </row>
    <row r="50" spans="1:9" ht="15">
      <c r="A50" s="211"/>
      <c r="B50" s="211"/>
      <c r="C50" s="211"/>
      <c r="D50" s="211"/>
      <c r="E50" s="211"/>
      <c r="F50" s="211"/>
      <c r="G50" s="211"/>
      <c r="H50" s="211"/>
      <c r="I50" s="211"/>
    </row>
    <row r="51" spans="1:9" ht="15">
      <c r="A51" s="211"/>
      <c r="B51" s="211"/>
      <c r="C51" s="211"/>
      <c r="D51" s="211"/>
      <c r="E51" s="211"/>
      <c r="F51" s="211"/>
      <c r="G51" s="211"/>
      <c r="H51" s="211"/>
      <c r="I51" s="211"/>
    </row>
    <row r="52" spans="1:9" ht="15">
      <c r="A52" s="211"/>
      <c r="B52" s="211"/>
      <c r="C52" s="211"/>
      <c r="D52" s="211"/>
      <c r="E52" s="211"/>
      <c r="F52" s="211"/>
      <c r="G52" s="211"/>
      <c r="H52" s="211"/>
      <c r="I52" s="211"/>
    </row>
    <row r="53" spans="1:9" ht="15">
      <c r="A53" s="211"/>
      <c r="B53" s="211"/>
      <c r="C53" s="211"/>
      <c r="D53" s="211"/>
      <c r="E53" s="211"/>
      <c r="F53" s="211"/>
      <c r="G53" s="211"/>
      <c r="H53" s="211"/>
      <c r="I53" s="211"/>
    </row>
    <row r="54" spans="1:9" ht="15.75">
      <c r="A54" s="221" t="s">
        <v>15</v>
      </c>
      <c r="B54" s="211"/>
      <c r="C54" s="211"/>
      <c r="D54" s="211"/>
      <c r="E54" s="211"/>
      <c r="F54" s="211"/>
      <c r="G54" s="211"/>
      <c r="H54" s="211"/>
      <c r="I54" s="211"/>
    </row>
    <row r="55" spans="1:9" ht="15">
      <c r="A55" s="211"/>
      <c r="B55" s="211"/>
      <c r="C55" s="211"/>
      <c r="D55" s="211"/>
      <c r="E55" s="211"/>
      <c r="F55" s="211"/>
      <c r="G55" s="211"/>
      <c r="H55" s="211"/>
      <c r="I55" s="211"/>
    </row>
    <row r="56" spans="1:9" ht="15">
      <c r="A56" s="211"/>
      <c r="B56" s="222" t="s">
        <v>13</v>
      </c>
      <c r="C56" s="222" t="s">
        <v>11</v>
      </c>
      <c r="D56" s="222" t="s">
        <v>12</v>
      </c>
      <c r="E56" s="222" t="s">
        <v>4</v>
      </c>
      <c r="F56" s="222" t="s">
        <v>16</v>
      </c>
      <c r="G56" s="211"/>
      <c r="H56" s="211"/>
      <c r="I56" s="211"/>
    </row>
    <row r="57" spans="1:9" ht="15">
      <c r="A57" s="211"/>
      <c r="B57" s="211"/>
      <c r="C57" s="211"/>
      <c r="D57" s="211"/>
      <c r="E57" s="211"/>
      <c r="F57" s="211"/>
      <c r="G57" s="211"/>
      <c r="H57" s="211"/>
      <c r="I57" s="211"/>
    </row>
    <row r="58" spans="1:9" ht="15.75">
      <c r="A58" s="224" t="s">
        <v>0</v>
      </c>
      <c r="B58" s="211">
        <f>E21</f>
        <v>55793428.676754326</v>
      </c>
      <c r="C58" s="211">
        <f>E45</f>
        <v>4456987.443127441</v>
      </c>
      <c r="D58" s="211"/>
      <c r="E58" s="214">
        <f>B58-C58</f>
        <v>51336441.23362689</v>
      </c>
      <c r="F58" s="211">
        <f>E58/E62%</f>
        <v>52.11705189091475</v>
      </c>
      <c r="G58" s="211"/>
      <c r="H58" s="225" t="s">
        <v>5</v>
      </c>
      <c r="I58" s="211"/>
    </row>
    <row r="59" spans="1:9" ht="15.75">
      <c r="A59" s="211"/>
      <c r="B59" s="211"/>
      <c r="C59" s="211"/>
      <c r="D59" s="211"/>
      <c r="E59" s="214"/>
      <c r="F59" s="211"/>
      <c r="G59" s="224" t="s">
        <v>14</v>
      </c>
      <c r="H59" s="211">
        <f>E62</f>
        <v>98502197.21000001</v>
      </c>
      <c r="I59" s="211"/>
    </row>
    <row r="60" spans="1:9" ht="15.75">
      <c r="A60" s="224" t="s">
        <v>1</v>
      </c>
      <c r="B60" s="217">
        <f>E23</f>
        <v>67574197.67324568</v>
      </c>
      <c r="C60" s="217">
        <f>E47</f>
        <v>20408441.69687256</v>
      </c>
      <c r="D60" s="217"/>
      <c r="E60" s="226">
        <f>B60-C60</f>
        <v>47165755.97637312</v>
      </c>
      <c r="F60" s="217">
        <f>E60/E62%</f>
        <v>47.88294810908525</v>
      </c>
      <c r="G60" s="211" t="s">
        <v>152</v>
      </c>
      <c r="H60" s="227">
        <v>-400000</v>
      </c>
      <c r="I60" s="211"/>
    </row>
    <row r="61" spans="1:9" ht="15">
      <c r="A61" s="211"/>
      <c r="B61" s="211"/>
      <c r="C61" s="211"/>
      <c r="D61" s="211"/>
      <c r="E61" s="211"/>
      <c r="F61" s="211"/>
      <c r="G61" s="211" t="s">
        <v>112</v>
      </c>
      <c r="H61" s="211">
        <v>0</v>
      </c>
      <c r="I61" s="211"/>
    </row>
    <row r="62" spans="1:9" ht="15">
      <c r="A62" s="211"/>
      <c r="B62" s="211">
        <f>SUM(B58:B60)</f>
        <v>123367626.35000001</v>
      </c>
      <c r="C62" s="211">
        <f>SUM(C58:C60)</f>
        <v>24865429.14</v>
      </c>
      <c r="D62" s="211">
        <f>SUM(D58:D60)</f>
        <v>0</v>
      </c>
      <c r="E62" s="211">
        <f>SUM(E58:E60)</f>
        <v>98502197.21000001</v>
      </c>
      <c r="F62" s="211">
        <v>100</v>
      </c>
      <c r="G62" s="211" t="s">
        <v>111</v>
      </c>
      <c r="H62" s="227">
        <v>-2400000</v>
      </c>
      <c r="I62" s="211"/>
    </row>
    <row r="63" spans="1:9" ht="15">
      <c r="A63" s="211"/>
      <c r="B63" s="211"/>
      <c r="C63" s="211"/>
      <c r="D63" s="211"/>
      <c r="E63" s="211"/>
      <c r="F63" s="211"/>
      <c r="G63" s="224" t="s">
        <v>20</v>
      </c>
      <c r="H63" s="227">
        <f>-(C70+E70)</f>
        <v>-3837262.74</v>
      </c>
      <c r="I63" s="211"/>
    </row>
    <row r="64" spans="1:9" ht="15">
      <c r="A64" s="211"/>
      <c r="B64" s="211"/>
      <c r="C64" s="211"/>
      <c r="D64" s="211"/>
      <c r="E64" s="211"/>
      <c r="F64" s="211"/>
      <c r="G64" s="228" t="s">
        <v>82</v>
      </c>
      <c r="H64" s="217">
        <v>1443588.12</v>
      </c>
      <c r="I64" s="211"/>
    </row>
    <row r="65" spans="1:9" ht="15">
      <c r="A65" s="211"/>
      <c r="B65" s="211"/>
      <c r="C65" s="211"/>
      <c r="D65" s="211"/>
      <c r="E65" s="211"/>
      <c r="F65" s="211"/>
      <c r="G65" s="224" t="s">
        <v>46</v>
      </c>
      <c r="H65" s="211">
        <f>H59+H60+H61+H62+H63+H64</f>
        <v>93308522.59000002</v>
      </c>
      <c r="I65" s="211"/>
    </row>
    <row r="66" spans="1:9" ht="15.75">
      <c r="A66" s="221" t="s">
        <v>21</v>
      </c>
      <c r="B66" s="211"/>
      <c r="C66" s="211"/>
      <c r="D66" s="211"/>
      <c r="E66" s="211"/>
      <c r="F66" s="211"/>
      <c r="G66" s="211"/>
      <c r="H66" s="211"/>
      <c r="I66" s="211"/>
    </row>
    <row r="67" spans="1:9" ht="15">
      <c r="A67" s="211"/>
      <c r="B67" s="211"/>
      <c r="C67" s="211"/>
      <c r="D67" s="211"/>
      <c r="E67" s="211"/>
      <c r="F67" s="211"/>
      <c r="G67" s="211"/>
      <c r="H67" s="211"/>
      <c r="I67" s="211"/>
    </row>
    <row r="68" spans="1:9" ht="15">
      <c r="A68" s="211"/>
      <c r="B68" s="211"/>
      <c r="C68" s="222" t="s">
        <v>18</v>
      </c>
      <c r="D68" s="211"/>
      <c r="E68" s="222" t="s">
        <v>19</v>
      </c>
      <c r="F68" s="222"/>
      <c r="G68" s="211"/>
      <c r="H68" s="211"/>
      <c r="I68" s="211"/>
    </row>
    <row r="69" spans="1:9" ht="15">
      <c r="A69" s="211"/>
      <c r="B69" s="211"/>
      <c r="C69" s="211"/>
      <c r="D69" s="211"/>
      <c r="E69" s="211"/>
      <c r="F69" s="211"/>
      <c r="G69" s="211"/>
      <c r="H69" s="211"/>
      <c r="I69" s="211"/>
    </row>
    <row r="70" spans="1:9" ht="15.75">
      <c r="A70" s="211"/>
      <c r="B70" s="211"/>
      <c r="C70" s="214">
        <v>3515465.93</v>
      </c>
      <c r="D70" s="214"/>
      <c r="E70" s="214">
        <v>321796.81</v>
      </c>
      <c r="F70" s="211"/>
      <c r="G70" s="211"/>
      <c r="H70" s="211"/>
      <c r="I70" s="211"/>
    </row>
    <row r="71" spans="1:9" ht="15">
      <c r="A71" s="211"/>
      <c r="B71" s="211"/>
      <c r="C71" s="211"/>
      <c r="D71" s="211"/>
      <c r="E71" s="211"/>
      <c r="F71" s="211"/>
      <c r="G71" s="211"/>
      <c r="H71" s="211"/>
      <c r="I71" s="211"/>
    </row>
    <row r="72" spans="1:9" ht="15">
      <c r="A72" s="211"/>
      <c r="B72" s="211"/>
      <c r="C72" s="211"/>
      <c r="D72" s="211"/>
      <c r="E72" s="211"/>
      <c r="F72" s="211"/>
      <c r="G72" s="211"/>
      <c r="H72" s="211"/>
      <c r="I72" s="211"/>
    </row>
    <row r="73" spans="1:9" ht="15">
      <c r="A73" s="211"/>
      <c r="B73" s="211"/>
      <c r="C73" s="211"/>
      <c r="D73" s="211"/>
      <c r="E73" s="211"/>
      <c r="F73" s="211"/>
      <c r="G73" s="211"/>
      <c r="H73" s="211"/>
      <c r="I73" s="211"/>
    </row>
    <row r="74" spans="1:9" ht="15.75">
      <c r="A74" s="214"/>
      <c r="B74" s="211"/>
      <c r="C74" s="211"/>
      <c r="D74" s="211"/>
      <c r="E74" s="211"/>
      <c r="F74" s="211"/>
      <c r="G74" s="211"/>
      <c r="H74" s="211"/>
      <c r="I74" s="211"/>
    </row>
    <row r="75" spans="1:9" ht="15">
      <c r="A75" s="211"/>
      <c r="B75" s="211"/>
      <c r="C75" s="211"/>
      <c r="D75" s="211"/>
      <c r="E75" s="211"/>
      <c r="F75" s="211"/>
      <c r="G75" s="211"/>
      <c r="H75" s="211"/>
      <c r="I75" s="211"/>
    </row>
  </sheetData>
  <sheetProtection/>
  <printOptions gridLines="1"/>
  <pageMargins left="0.787401575" right="0.57" top="0.984251969" bottom="0.984251969" header="0.5" footer="0.4921259845"/>
  <pageSetup horizontalDpi="600" verticalDpi="600" orientation="portrait" paperSize="9" scale="85" r:id="rId4"/>
  <headerFooter alignWithMargins="0">
    <oddFooter>&amp;L66-K/&amp;D/Wü</oddFooter>
  </headerFooter>
  <rowBreaks count="1" manualBreakCount="1">
    <brk id="51" max="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:J15"/>
    </sheetView>
  </sheetViews>
  <sheetFormatPr defaultColWidth="11.5546875" defaultRowHeight="15"/>
  <cols>
    <col min="3" max="3" width="8.6640625" style="0" customWidth="1"/>
    <col min="4" max="4" width="14.77734375" style="0" customWidth="1"/>
    <col min="5" max="5" width="5.77734375" style="0" customWidth="1"/>
    <col min="6" max="6" width="11.99609375" style="0" customWidth="1"/>
    <col min="7" max="7" width="14.88671875" style="0" customWidth="1"/>
    <col min="8" max="8" width="12.99609375" style="0" customWidth="1"/>
    <col min="9" max="9" width="14.88671875" style="0" customWidth="1"/>
  </cols>
  <sheetData>
    <row r="1" spans="1:10" ht="23.25">
      <c r="A1" s="215" t="s">
        <v>167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0" ht="24" customHeight="1">
      <c r="A2" s="208"/>
      <c r="B2" s="208"/>
      <c r="C2" s="208"/>
      <c r="D2" s="208"/>
      <c r="E2" s="208"/>
      <c r="F2" s="208"/>
      <c r="G2" s="208"/>
      <c r="H2" s="208"/>
      <c r="I2" s="208"/>
      <c r="J2" s="208"/>
    </row>
    <row r="3" spans="1:10" ht="15.75">
      <c r="A3" s="208"/>
      <c r="B3" s="208"/>
      <c r="C3" s="210"/>
      <c r="D3" s="216" t="s">
        <v>83</v>
      </c>
      <c r="E3" s="208"/>
      <c r="F3" s="216" t="s">
        <v>84</v>
      </c>
      <c r="G3" s="216" t="s">
        <v>85</v>
      </c>
      <c r="H3" s="216" t="s">
        <v>2</v>
      </c>
      <c r="I3" s="208"/>
      <c r="J3" s="208"/>
    </row>
    <row r="4" spans="1:10" ht="15">
      <c r="A4" s="208" t="s">
        <v>86</v>
      </c>
      <c r="B4" s="208"/>
      <c r="C4" s="208"/>
      <c r="D4" s="208"/>
      <c r="E4" s="208"/>
      <c r="F4" s="208"/>
      <c r="G4" s="208"/>
      <c r="H4" s="208"/>
      <c r="I4" s="208"/>
      <c r="J4" s="208"/>
    </row>
    <row r="5" spans="1:10" ht="15.75">
      <c r="A5" s="208" t="s">
        <v>87</v>
      </c>
      <c r="B5" s="208"/>
      <c r="C5" s="210"/>
      <c r="D5" s="211">
        <f>G5</f>
        <v>10015001</v>
      </c>
      <c r="E5" s="208"/>
      <c r="F5" s="211"/>
      <c r="G5" s="211">
        <v>10015001</v>
      </c>
      <c r="H5" s="211"/>
      <c r="I5" s="208"/>
      <c r="J5" s="208"/>
    </row>
    <row r="6" spans="1:10" ht="15">
      <c r="A6" s="208"/>
      <c r="B6" s="208"/>
      <c r="C6" s="208"/>
      <c r="D6" s="211"/>
      <c r="E6" s="208"/>
      <c r="F6" s="211"/>
      <c r="G6" s="211"/>
      <c r="H6" s="211"/>
      <c r="I6" s="208"/>
      <c r="J6" s="208"/>
    </row>
    <row r="7" spans="1:10" ht="15">
      <c r="A7" s="208" t="s">
        <v>88</v>
      </c>
      <c r="B7" s="208"/>
      <c r="C7" s="208"/>
      <c r="D7" s="211">
        <f>F7+G7+H7</f>
        <v>4109264.3400000003</v>
      </c>
      <c r="E7" s="208"/>
      <c r="F7" s="211">
        <v>1731627.52</v>
      </c>
      <c r="G7" s="211">
        <v>1901394.09</v>
      </c>
      <c r="H7" s="211">
        <v>476242.73</v>
      </c>
      <c r="I7" s="208"/>
      <c r="J7" s="208"/>
    </row>
    <row r="8" spans="1:10" ht="15">
      <c r="A8" s="208"/>
      <c r="B8" s="208"/>
      <c r="C8" s="208"/>
      <c r="D8" s="211"/>
      <c r="E8" s="208"/>
      <c r="F8" s="211"/>
      <c r="G8" s="211"/>
      <c r="H8" s="211"/>
      <c r="I8" s="208"/>
      <c r="J8" s="208"/>
    </row>
    <row r="9" spans="1:10" ht="15">
      <c r="A9" s="208" t="s">
        <v>76</v>
      </c>
      <c r="B9" s="208"/>
      <c r="C9" s="208"/>
      <c r="D9" s="211">
        <f>F9+G9+H9</f>
        <v>2903887.21</v>
      </c>
      <c r="E9" s="208"/>
      <c r="F9" s="211">
        <v>888747.21</v>
      </c>
      <c r="G9" s="211">
        <v>1995692</v>
      </c>
      <c r="H9" s="211">
        <v>19448</v>
      </c>
      <c r="I9" s="208"/>
      <c r="J9" s="208"/>
    </row>
    <row r="10" spans="1:10" ht="15">
      <c r="A10" s="208"/>
      <c r="B10" s="208"/>
      <c r="C10" s="208"/>
      <c r="D10" s="211"/>
      <c r="E10" s="208"/>
      <c r="F10" s="211"/>
      <c r="G10" s="211"/>
      <c r="H10" s="211"/>
      <c r="I10" s="208"/>
      <c r="J10" s="208"/>
    </row>
    <row r="11" spans="1:10" ht="15">
      <c r="A11" s="208" t="s">
        <v>89</v>
      </c>
      <c r="B11" s="208"/>
      <c r="C11" s="208"/>
      <c r="D11" s="217">
        <f>F11+G11+H11</f>
        <v>925410.94</v>
      </c>
      <c r="E11" s="208"/>
      <c r="F11" s="217">
        <v>99848.45</v>
      </c>
      <c r="G11" s="217">
        <v>507991.38</v>
      </c>
      <c r="H11" s="217">
        <v>317571.11</v>
      </c>
      <c r="I11" s="208"/>
      <c r="J11" s="208"/>
    </row>
    <row r="12" spans="1:10" ht="15">
      <c r="A12" s="208"/>
      <c r="B12" s="208"/>
      <c r="C12" s="208"/>
      <c r="D12" s="208"/>
      <c r="E12" s="208"/>
      <c r="F12" s="211"/>
      <c r="G12" s="211"/>
      <c r="H12" s="211"/>
      <c r="I12" s="208"/>
      <c r="J12" s="208"/>
    </row>
    <row r="13" spans="1:10" ht="15.75">
      <c r="A13" s="209" t="s">
        <v>90</v>
      </c>
      <c r="B13" s="209"/>
      <c r="C13" s="209"/>
      <c r="D13" s="214">
        <f>SUM(D5:D12)</f>
        <v>17953563.490000002</v>
      </c>
      <c r="E13" s="208"/>
      <c r="F13" s="214">
        <f>SUM(F5:F12)</f>
        <v>2720223.18</v>
      </c>
      <c r="G13" s="214">
        <f>SUM(G5:G12)</f>
        <v>14420078.47</v>
      </c>
      <c r="H13" s="214">
        <f>SUM(H7:H12)</f>
        <v>813261.84</v>
      </c>
      <c r="I13" s="214">
        <f>SUM(F13:H13)</f>
        <v>17953563.490000002</v>
      </c>
      <c r="J13" s="208"/>
    </row>
    <row r="14" spans="1:10" ht="15.75">
      <c r="A14" s="208"/>
      <c r="B14" s="208"/>
      <c r="C14" s="208"/>
      <c r="D14" s="211"/>
      <c r="E14" s="208"/>
      <c r="F14" s="208"/>
      <c r="G14" s="208"/>
      <c r="H14" s="208"/>
      <c r="I14" s="210" t="s">
        <v>91</v>
      </c>
      <c r="J14" s="208"/>
    </row>
    <row r="15" spans="1:10" ht="28.5" customHeight="1">
      <c r="A15" s="208"/>
      <c r="B15" s="208"/>
      <c r="C15" s="208"/>
      <c r="D15" s="211"/>
      <c r="E15" s="208"/>
      <c r="F15" s="208"/>
      <c r="G15" s="208"/>
      <c r="H15" s="208"/>
      <c r="I15" s="208"/>
      <c r="J15" s="208"/>
    </row>
    <row r="16" spans="3:8" ht="15.75">
      <c r="C16" s="84"/>
      <c r="D16" s="82"/>
      <c r="F16" s="116"/>
      <c r="G16" s="82"/>
      <c r="H16" s="82"/>
    </row>
    <row r="18" spans="3:8" ht="15.75">
      <c r="C18" s="84"/>
      <c r="D18" s="1"/>
      <c r="F18" s="1"/>
      <c r="G18" s="1"/>
      <c r="H18" s="1"/>
    </row>
    <row r="19" spans="4:8" ht="15">
      <c r="D19" s="1"/>
      <c r="F19" s="1"/>
      <c r="G19" s="1"/>
      <c r="H19" s="1"/>
    </row>
    <row r="20" spans="4:8" ht="15">
      <c r="D20" s="1"/>
      <c r="F20" s="1"/>
      <c r="G20" s="1"/>
      <c r="H20" s="1"/>
    </row>
    <row r="21" spans="4:8" ht="15">
      <c r="D21" s="1"/>
      <c r="F21" s="1"/>
      <c r="G21" s="1"/>
      <c r="H21" s="1"/>
    </row>
    <row r="22" spans="4:8" ht="15">
      <c r="D22" s="1"/>
      <c r="F22" s="1"/>
      <c r="G22" s="1"/>
      <c r="H22" s="1"/>
    </row>
    <row r="23" spans="4:8" ht="15">
      <c r="D23" s="1"/>
      <c r="F23" s="1"/>
      <c r="G23" s="1"/>
      <c r="H23" s="1"/>
    </row>
    <row r="24" spans="1:9" ht="15.75">
      <c r="A24" s="83"/>
      <c r="B24" s="83"/>
      <c r="C24" s="83"/>
      <c r="D24" s="2"/>
      <c r="F24" s="2"/>
      <c r="G24" s="2"/>
      <c r="H24" s="2"/>
      <c r="I24" s="2"/>
    </row>
    <row r="25" spans="4:9" ht="15.75">
      <c r="D25" s="1"/>
      <c r="I25" s="8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" sqref="A1:H14"/>
    </sheetView>
  </sheetViews>
  <sheetFormatPr defaultColWidth="11.5546875" defaultRowHeight="15"/>
  <cols>
    <col min="2" max="2" width="16.4453125" style="0" customWidth="1"/>
    <col min="3" max="3" width="13.3359375" style="0" customWidth="1"/>
    <col min="4" max="4" width="12.6640625" style="0" customWidth="1"/>
    <col min="5" max="5" width="12.99609375" style="0" customWidth="1"/>
    <col min="6" max="6" width="13.4453125" style="0" customWidth="1"/>
    <col min="7" max="7" width="13.77734375" style="0" customWidth="1"/>
  </cols>
  <sheetData>
    <row r="1" spans="1:8" ht="20.25">
      <c r="A1" s="207" t="s">
        <v>168</v>
      </c>
      <c r="B1" s="208"/>
      <c r="C1" s="208"/>
      <c r="D1" s="208"/>
      <c r="E1" s="208"/>
      <c r="F1" s="208"/>
      <c r="G1" s="208"/>
      <c r="H1" s="208"/>
    </row>
    <row r="2" spans="1:8" ht="20.25">
      <c r="A2" s="207"/>
      <c r="B2" s="208"/>
      <c r="C2" s="208"/>
      <c r="D2" s="208"/>
      <c r="E2" s="208"/>
      <c r="F2" s="208"/>
      <c r="G2" s="208"/>
      <c r="H2" s="208"/>
    </row>
    <row r="3" spans="1:8" ht="15.75">
      <c r="A3" s="209" t="s">
        <v>100</v>
      </c>
      <c r="B3" s="209"/>
      <c r="C3" s="209"/>
      <c r="D3" s="210" t="s">
        <v>101</v>
      </c>
      <c r="E3" s="210" t="s">
        <v>102</v>
      </c>
      <c r="F3" s="210" t="s">
        <v>106</v>
      </c>
      <c r="G3" s="210" t="s">
        <v>90</v>
      </c>
      <c r="H3" s="208"/>
    </row>
    <row r="4" spans="1:8" ht="15">
      <c r="A4" s="208"/>
      <c r="B4" s="208"/>
      <c r="C4" s="208"/>
      <c r="D4" s="211"/>
      <c r="E4" s="208"/>
      <c r="F4" s="208"/>
      <c r="G4" s="208"/>
      <c r="H4" s="208"/>
    </row>
    <row r="5" spans="1:8" ht="15">
      <c r="A5" s="208" t="s">
        <v>103</v>
      </c>
      <c r="B5" s="208"/>
      <c r="C5" s="211">
        <f>D5</f>
        <v>781861.72</v>
      </c>
      <c r="D5" s="211">
        <v>781861.72</v>
      </c>
      <c r="E5" s="211"/>
      <c r="F5" s="211"/>
      <c r="G5" s="211">
        <f>SUM(D5:F5)</f>
        <v>781861.72</v>
      </c>
      <c r="H5" s="208"/>
    </row>
    <row r="6" spans="1:8" ht="15">
      <c r="A6" s="208"/>
      <c r="B6" s="208"/>
      <c r="C6" s="211"/>
      <c r="D6" s="211"/>
      <c r="E6" s="211"/>
      <c r="F6" s="211"/>
      <c r="G6" s="208"/>
      <c r="H6" s="208"/>
    </row>
    <row r="7" spans="1:8" ht="15">
      <c r="A7" s="208" t="s">
        <v>104</v>
      </c>
      <c r="B7" s="208"/>
      <c r="C7" s="211">
        <f>E7</f>
        <v>424300</v>
      </c>
      <c r="D7" s="211"/>
      <c r="E7" s="211">
        <v>424300</v>
      </c>
      <c r="F7" s="211"/>
      <c r="G7" s="211">
        <f>SUM(E7:F7)</f>
        <v>424300</v>
      </c>
      <c r="H7" s="208"/>
    </row>
    <row r="8" spans="1:8" ht="15">
      <c r="A8" s="208"/>
      <c r="B8" s="208"/>
      <c r="C8" s="211"/>
      <c r="D8" s="211"/>
      <c r="E8" s="211"/>
      <c r="F8" s="211"/>
      <c r="G8" s="208"/>
      <c r="H8" s="208"/>
    </row>
    <row r="9" spans="1:8" ht="15">
      <c r="A9" s="208" t="s">
        <v>105</v>
      </c>
      <c r="B9" s="208"/>
      <c r="C9" s="211">
        <v>237426.4</v>
      </c>
      <c r="D9" s="211"/>
      <c r="E9" s="211">
        <f>C9*0.7104</f>
        <v>168667.71456</v>
      </c>
      <c r="F9" s="211">
        <f>C9*0.2896</f>
        <v>68758.68544</v>
      </c>
      <c r="G9" s="211">
        <f>SUM(E9:F9)</f>
        <v>237426.4</v>
      </c>
      <c r="H9" s="208"/>
    </row>
    <row r="10" spans="1:8" ht="15">
      <c r="A10" s="208" t="s">
        <v>99</v>
      </c>
      <c r="B10" s="208"/>
      <c r="C10" s="212"/>
      <c r="D10" s="213"/>
      <c r="E10" s="213"/>
      <c r="F10" s="213"/>
      <c r="G10" s="212"/>
      <c r="H10" s="208"/>
    </row>
    <row r="11" spans="1:8" ht="15">
      <c r="A11" s="208"/>
      <c r="B11" s="208"/>
      <c r="C11" s="213"/>
      <c r="D11" s="213"/>
      <c r="E11" s="213"/>
      <c r="F11" s="213"/>
      <c r="G11" s="212"/>
      <c r="H11" s="208"/>
    </row>
    <row r="12" spans="1:8" ht="15.75">
      <c r="A12" s="209" t="s">
        <v>90</v>
      </c>
      <c r="B12" s="209"/>
      <c r="C12" s="214">
        <f>SUM(C5:C11)</f>
        <v>1443588.1199999999</v>
      </c>
      <c r="D12" s="214">
        <f>SUM(D5:D11)</f>
        <v>781861.72</v>
      </c>
      <c r="E12" s="214">
        <f>SUM(E5:E11)</f>
        <v>592967.71456</v>
      </c>
      <c r="F12" s="214">
        <f>SUM(F5:F11)</f>
        <v>68758.68544</v>
      </c>
      <c r="G12" s="214">
        <f>SUM(G5:G11)</f>
        <v>1443588.1199999999</v>
      </c>
      <c r="H12" s="208"/>
    </row>
    <row r="13" spans="1:8" ht="15">
      <c r="A13" s="208"/>
      <c r="B13" s="208"/>
      <c r="C13" s="208"/>
      <c r="D13" s="208"/>
      <c r="E13" s="208"/>
      <c r="F13" s="208"/>
      <c r="G13" s="208"/>
      <c r="H13" s="208"/>
    </row>
    <row r="14" spans="1:8" ht="15">
      <c r="A14" s="208"/>
      <c r="B14" s="208"/>
      <c r="C14" s="208"/>
      <c r="D14" s="208"/>
      <c r="E14" s="208"/>
      <c r="F14" s="208"/>
      <c r="G14" s="208"/>
      <c r="H14" s="208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H17"/>
    </sheetView>
  </sheetViews>
  <sheetFormatPr defaultColWidth="11.5546875" defaultRowHeight="15"/>
  <cols>
    <col min="1" max="1" width="19.6640625" style="98" customWidth="1"/>
    <col min="2" max="2" width="17.21484375" style="98" customWidth="1"/>
    <col min="3" max="3" width="14.77734375" style="98" customWidth="1"/>
    <col min="4" max="4" width="16.4453125" style="98" customWidth="1"/>
    <col min="5" max="5" width="17.3359375" style="98" customWidth="1"/>
    <col min="6" max="6" width="12.6640625" style="98" customWidth="1"/>
    <col min="7" max="16384" width="11.5546875" style="98" customWidth="1"/>
  </cols>
  <sheetData>
    <row r="1" spans="1:8" ht="23.25">
      <c r="A1" s="194" t="s">
        <v>169</v>
      </c>
      <c r="B1" s="195"/>
      <c r="C1" s="196"/>
      <c r="D1" s="196"/>
      <c r="E1" s="196"/>
      <c r="F1" s="196"/>
      <c r="G1" s="196"/>
      <c r="H1" s="196"/>
    </row>
    <row r="2" spans="1:8" ht="15">
      <c r="A2" s="196"/>
      <c r="B2" s="196"/>
      <c r="C2" s="196"/>
      <c r="D2" s="196"/>
      <c r="E2" s="196"/>
      <c r="F2" s="196"/>
      <c r="G2" s="196"/>
      <c r="H2" s="196"/>
    </row>
    <row r="3" spans="1:8" ht="15">
      <c r="A3" s="196"/>
      <c r="B3" s="196"/>
      <c r="C3" s="196"/>
      <c r="D3" s="196"/>
      <c r="E3" s="196"/>
      <c r="F3" s="196"/>
      <c r="G3" s="196"/>
      <c r="H3" s="196"/>
    </row>
    <row r="4" spans="1:8" ht="15.75">
      <c r="A4" s="196"/>
      <c r="B4" s="197" t="s">
        <v>96</v>
      </c>
      <c r="C4" s="197" t="s">
        <v>2</v>
      </c>
      <c r="D4" s="197" t="s">
        <v>36</v>
      </c>
      <c r="E4" s="197" t="s">
        <v>90</v>
      </c>
      <c r="F4" s="197" t="s">
        <v>97</v>
      </c>
      <c r="G4" s="198" t="s">
        <v>107</v>
      </c>
      <c r="H4" s="196"/>
    </row>
    <row r="5" spans="1:8" ht="15">
      <c r="A5" s="196"/>
      <c r="B5" s="196"/>
      <c r="C5" s="196"/>
      <c r="D5" s="196"/>
      <c r="E5" s="196"/>
      <c r="F5" s="196"/>
      <c r="G5" s="196"/>
      <c r="H5" s="196"/>
    </row>
    <row r="6" spans="1:8" ht="15.75">
      <c r="A6" s="197" t="s">
        <v>98</v>
      </c>
      <c r="B6" s="199">
        <v>599209714</v>
      </c>
      <c r="C6" s="199">
        <f>(B6/B10)*C10</f>
        <v>3506452.059163258</v>
      </c>
      <c r="D6" s="199">
        <f>117243588+2710</f>
        <v>117246298</v>
      </c>
      <c r="E6" s="199">
        <f>B6+C6-D6</f>
        <v>485469868.0591632</v>
      </c>
      <c r="F6" s="200">
        <f>E6/E10</f>
        <v>0.711906053637755</v>
      </c>
      <c r="G6" s="201">
        <f>F6/F10</f>
        <v>0.7119060536377552</v>
      </c>
      <c r="H6" s="196"/>
    </row>
    <row r="7" spans="1:8" ht="15.75">
      <c r="A7" s="197"/>
      <c r="B7" s="199"/>
      <c r="C7" s="199"/>
      <c r="D7" s="199"/>
      <c r="E7" s="199"/>
      <c r="F7" s="200"/>
      <c r="G7" s="202"/>
      <c r="H7" s="196"/>
    </row>
    <row r="8" spans="1:8" ht="15.75">
      <c r="A8" s="197" t="s">
        <v>85</v>
      </c>
      <c r="B8" s="203">
        <v>249691776</v>
      </c>
      <c r="C8" s="203">
        <f>(B8/B10)*C10</f>
        <v>1461144.9408367418</v>
      </c>
      <c r="D8" s="203">
        <f>54691944+1164</f>
        <v>54693108</v>
      </c>
      <c r="E8" s="203">
        <f>B8+C8-D8</f>
        <v>196459812.94083673</v>
      </c>
      <c r="F8" s="204">
        <f>E8/E10</f>
        <v>0.28809394636224483</v>
      </c>
      <c r="G8" s="205">
        <f>F8/F10</f>
        <v>0.2880939463622449</v>
      </c>
      <c r="H8" s="196"/>
    </row>
    <row r="9" spans="1:8" ht="15">
      <c r="A9" s="196"/>
      <c r="B9" s="199"/>
      <c r="C9" s="199"/>
      <c r="D9" s="199"/>
      <c r="E9" s="199"/>
      <c r="F9" s="200"/>
      <c r="G9" s="196"/>
      <c r="H9" s="196"/>
    </row>
    <row r="10" spans="1:8" ht="15">
      <c r="A10" s="196"/>
      <c r="B10" s="199">
        <f>SUM(B6:B9)</f>
        <v>848901490</v>
      </c>
      <c r="C10" s="199">
        <v>4967597</v>
      </c>
      <c r="D10" s="199">
        <f>SUM(D6:D9)</f>
        <v>171939406</v>
      </c>
      <c r="E10" s="199">
        <f>SUM(E6:E9)</f>
        <v>681929681</v>
      </c>
      <c r="F10" s="200">
        <f>SUM(F6:F9)</f>
        <v>0.9999999999999999</v>
      </c>
      <c r="G10" s="206">
        <f>SUM(G6:G9)</f>
        <v>1</v>
      </c>
      <c r="H10" s="196"/>
    </row>
    <row r="11" spans="1:8" ht="15">
      <c r="A11" s="196"/>
      <c r="B11" s="199"/>
      <c r="C11" s="199"/>
      <c r="D11" s="199"/>
      <c r="E11" s="199"/>
      <c r="F11" s="196"/>
      <c r="G11" s="196"/>
      <c r="H11" s="196"/>
    </row>
    <row r="12" spans="1:8" ht="15">
      <c r="A12" s="196"/>
      <c r="B12" s="196"/>
      <c r="C12" s="196"/>
      <c r="D12" s="196"/>
      <c r="E12" s="196"/>
      <c r="F12" s="196"/>
      <c r="G12" s="196"/>
      <c r="H12" s="196"/>
    </row>
    <row r="13" spans="1:8" ht="15">
      <c r="A13" s="196"/>
      <c r="B13" s="199">
        <f>B10+C10</f>
        <v>853869087</v>
      </c>
      <c r="C13" s="196"/>
      <c r="D13" s="196"/>
      <c r="E13" s="196"/>
      <c r="F13" s="196"/>
      <c r="G13" s="196"/>
      <c r="H13" s="196"/>
    </row>
    <row r="14" spans="1:8" ht="15">
      <c r="A14" s="196"/>
      <c r="B14" s="196"/>
      <c r="C14" s="196"/>
      <c r="D14" s="196"/>
      <c r="E14" s="196"/>
      <c r="F14" s="196"/>
      <c r="G14" s="196"/>
      <c r="H14" s="196"/>
    </row>
    <row r="15" spans="1:8" ht="15">
      <c r="A15" s="196"/>
      <c r="B15" s="196"/>
      <c r="C15" s="196"/>
      <c r="D15" s="196"/>
      <c r="E15" s="196"/>
      <c r="F15" s="196"/>
      <c r="G15" s="196"/>
      <c r="H15" s="196"/>
    </row>
    <row r="16" spans="1:8" ht="15">
      <c r="A16" s="196"/>
      <c r="B16" s="196"/>
      <c r="C16" s="196"/>
      <c r="D16" s="196"/>
      <c r="E16" s="196"/>
      <c r="F16" s="196"/>
      <c r="G16" s="196"/>
      <c r="H16" s="196"/>
    </row>
    <row r="17" spans="1:8" ht="15">
      <c r="A17" s="196"/>
      <c r="B17" s="196"/>
      <c r="C17" s="196"/>
      <c r="D17" s="196"/>
      <c r="E17" s="196"/>
      <c r="F17" s="196"/>
      <c r="G17" s="196"/>
      <c r="H17" s="196"/>
    </row>
    <row r="20" spans="3:8" ht="15.75">
      <c r="C20" s="99"/>
      <c r="D20" s="99"/>
      <c r="E20" s="99"/>
      <c r="F20" s="99"/>
      <c r="G20" s="100"/>
      <c r="H20" s="100"/>
    </row>
    <row r="22" spans="2:8" ht="15.75">
      <c r="B22" s="99"/>
      <c r="C22" s="101"/>
      <c r="D22" s="101"/>
      <c r="E22" s="101"/>
      <c r="F22" s="101"/>
      <c r="G22" s="104"/>
      <c r="H22" s="103"/>
    </row>
    <row r="23" spans="2:8" ht="15.75">
      <c r="B23" s="99"/>
      <c r="C23" s="101"/>
      <c r="D23" s="101"/>
      <c r="E23" s="101"/>
      <c r="F23" s="101"/>
      <c r="G23" s="104"/>
      <c r="H23" s="104"/>
    </row>
    <row r="24" spans="2:8" ht="15.75">
      <c r="B24" s="99"/>
      <c r="C24" s="106"/>
      <c r="D24" s="106"/>
      <c r="E24" s="106"/>
      <c r="F24" s="106"/>
      <c r="G24" s="107"/>
      <c r="H24" s="108"/>
    </row>
    <row r="25" spans="3:7" ht="15">
      <c r="C25" s="101"/>
      <c r="D25" s="101"/>
      <c r="E25" s="101"/>
      <c r="F25" s="101"/>
      <c r="G25" s="102"/>
    </row>
    <row r="26" spans="3:8" ht="15">
      <c r="C26" s="101"/>
      <c r="D26" s="101"/>
      <c r="E26" s="101"/>
      <c r="F26" s="101"/>
      <c r="G26" s="102"/>
      <c r="H26" s="105"/>
    </row>
    <row r="27" spans="3:6" ht="15">
      <c r="C27" s="101"/>
      <c r="D27" s="101"/>
      <c r="E27" s="101"/>
      <c r="F27" s="101"/>
    </row>
    <row r="29" ht="15">
      <c r="C29" s="101"/>
    </row>
  </sheetData>
  <sheetProtection/>
  <printOptions/>
  <pageMargins left="0.37" right="0.58" top="0.984251969" bottom="0.984251969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1">
      <selection activeCell="A1" sqref="A1:H80"/>
    </sheetView>
  </sheetViews>
  <sheetFormatPr defaultColWidth="8.88671875" defaultRowHeight="15"/>
  <cols>
    <col min="1" max="1" width="15.88671875" style="113" customWidth="1"/>
    <col min="2" max="2" width="9.88671875" style="113" customWidth="1"/>
    <col min="3" max="3" width="2.3359375" style="113" customWidth="1"/>
    <col min="4" max="4" width="43.5546875" style="113" customWidth="1"/>
    <col min="5" max="5" width="9.4453125" style="113" bestFit="1" customWidth="1"/>
    <col min="6" max="6" width="2.10546875" style="113" customWidth="1"/>
    <col min="7" max="7" width="14.21484375" style="113" customWidth="1"/>
    <col min="8" max="8" width="6.77734375" style="113" customWidth="1"/>
    <col min="9" max="9" width="8.88671875" style="113" customWidth="1"/>
    <col min="10" max="10" width="8.99609375" style="113" bestFit="1" customWidth="1"/>
    <col min="11" max="16384" width="8.88671875" style="113" customWidth="1"/>
  </cols>
  <sheetData>
    <row r="1" spans="1:8" ht="12.75">
      <c r="A1" s="139"/>
      <c r="B1" s="139"/>
      <c r="C1" s="139"/>
      <c r="D1" s="139"/>
      <c r="E1" s="139"/>
      <c r="F1" s="139"/>
      <c r="G1" s="139" t="s">
        <v>119</v>
      </c>
      <c r="H1" s="139"/>
    </row>
    <row r="2" spans="1:8" ht="19.5" customHeight="1">
      <c r="A2" s="139"/>
      <c r="B2" s="139"/>
      <c r="C2" s="139"/>
      <c r="D2" s="139"/>
      <c r="E2" s="139"/>
      <c r="F2" s="139"/>
      <c r="G2" s="139"/>
      <c r="H2" s="139"/>
    </row>
    <row r="3" spans="1:8" s="114" customFormat="1" ht="16.5">
      <c r="A3" s="250" t="s">
        <v>170</v>
      </c>
      <c r="B3" s="250"/>
      <c r="C3" s="250"/>
      <c r="D3" s="250"/>
      <c r="E3" s="250"/>
      <c r="F3" s="250"/>
      <c r="G3" s="250"/>
      <c r="H3" s="250"/>
    </row>
    <row r="4" spans="1:8" s="114" customFormat="1" ht="9.75" customHeight="1">
      <c r="A4" s="140"/>
      <c r="B4" s="140"/>
      <c r="C4" s="140"/>
      <c r="D4" s="140"/>
      <c r="E4" s="140"/>
      <c r="F4" s="140"/>
      <c r="G4" s="140"/>
      <c r="H4" s="140"/>
    </row>
    <row r="5" spans="1:8" ht="7.5" customHeight="1">
      <c r="A5" s="139"/>
      <c r="B5" s="139"/>
      <c r="C5" s="139"/>
      <c r="D5" s="139"/>
      <c r="E5" s="139"/>
      <c r="F5" s="139"/>
      <c r="G5" s="139"/>
      <c r="H5" s="139"/>
    </row>
    <row r="6" spans="1:8" ht="12.75">
      <c r="A6" s="139"/>
      <c r="B6" s="139"/>
      <c r="C6" s="139"/>
      <c r="D6" s="139"/>
      <c r="E6" s="139"/>
      <c r="F6" s="139"/>
      <c r="G6" s="139"/>
      <c r="H6" s="139"/>
    </row>
    <row r="7" spans="1:8" ht="14.25">
      <c r="A7" s="141"/>
      <c r="B7" s="141"/>
      <c r="C7" s="141"/>
      <c r="D7" s="141"/>
      <c r="E7" s="142" t="s">
        <v>120</v>
      </c>
      <c r="F7" s="141"/>
      <c r="G7" s="142" t="s">
        <v>120</v>
      </c>
      <c r="H7" s="139"/>
    </row>
    <row r="8" spans="1:8" ht="15">
      <c r="A8" s="143" t="s">
        <v>13</v>
      </c>
      <c r="B8" s="144"/>
      <c r="C8" s="144"/>
      <c r="D8" s="144"/>
      <c r="E8" s="141"/>
      <c r="F8" s="141"/>
      <c r="G8" s="141"/>
      <c r="H8" s="139"/>
    </row>
    <row r="9" spans="1:8" ht="14.25">
      <c r="A9" s="141" t="s">
        <v>121</v>
      </c>
      <c r="B9" s="141"/>
      <c r="C9" s="141"/>
      <c r="D9" s="141"/>
      <c r="E9" s="145">
        <v>26920.436</v>
      </c>
      <c r="F9" s="146"/>
      <c r="G9" s="147"/>
      <c r="H9" s="139"/>
    </row>
    <row r="10" spans="1:8" ht="14.25">
      <c r="A10" s="141" t="s">
        <v>122</v>
      </c>
      <c r="B10" s="141"/>
      <c r="C10" s="141"/>
      <c r="D10" s="141"/>
      <c r="E10" s="145">
        <v>24701.242</v>
      </c>
      <c r="F10" s="146"/>
      <c r="G10" s="147"/>
      <c r="H10" s="139"/>
    </row>
    <row r="11" spans="1:8" ht="14.25">
      <c r="A11" s="141" t="s">
        <v>123</v>
      </c>
      <c r="B11" s="141"/>
      <c r="C11" s="141"/>
      <c r="D11" s="141"/>
      <c r="E11" s="145">
        <v>38716.409</v>
      </c>
      <c r="F11" s="146"/>
      <c r="G11" s="147"/>
      <c r="H11" s="139"/>
    </row>
    <row r="12" spans="1:8" ht="14.25">
      <c r="A12" s="141" t="s">
        <v>124</v>
      </c>
      <c r="B12" s="141"/>
      <c r="C12" s="141"/>
      <c r="D12" s="141"/>
      <c r="E12" s="145">
        <v>12525.446</v>
      </c>
      <c r="F12" s="146"/>
      <c r="G12" s="147"/>
      <c r="H12" s="139"/>
    </row>
    <row r="13" spans="1:8" ht="14.25">
      <c r="A13" s="141" t="s">
        <v>125</v>
      </c>
      <c r="B13" s="141"/>
      <c r="C13" s="141"/>
      <c r="D13" s="141"/>
      <c r="E13" s="145">
        <v>21887</v>
      </c>
      <c r="F13" s="146"/>
      <c r="G13" s="147"/>
      <c r="H13" s="139"/>
    </row>
    <row r="14" spans="1:8" ht="14.25">
      <c r="A14" s="141" t="s">
        <v>126</v>
      </c>
      <c r="B14" s="141"/>
      <c r="C14" s="141"/>
      <c r="D14" s="141"/>
      <c r="E14" s="148">
        <v>60.682</v>
      </c>
      <c r="F14" s="146"/>
      <c r="G14" s="145">
        <f>SUM(E9:E14)</f>
        <v>124811.215</v>
      </c>
      <c r="H14" s="139"/>
    </row>
    <row r="15" spans="1:8" ht="14.25">
      <c r="A15" s="141"/>
      <c r="B15" s="141"/>
      <c r="C15" s="141"/>
      <c r="D15" s="141"/>
      <c r="E15" s="149"/>
      <c r="F15" s="149"/>
      <c r="G15" s="146"/>
      <c r="H15" s="139"/>
    </row>
    <row r="16" spans="1:8" ht="15">
      <c r="A16" s="143" t="s">
        <v>127</v>
      </c>
      <c r="B16" s="144"/>
      <c r="C16" s="144"/>
      <c r="D16" s="144"/>
      <c r="E16" s="147"/>
      <c r="F16" s="147"/>
      <c r="G16" s="147"/>
      <c r="H16" s="139"/>
    </row>
    <row r="17" spans="1:8" ht="14.25">
      <c r="A17" s="141" t="s">
        <v>12</v>
      </c>
      <c r="B17" s="141"/>
      <c r="C17" s="141"/>
      <c r="D17" s="141"/>
      <c r="E17" s="145">
        <v>10749.128</v>
      </c>
      <c r="F17" s="146"/>
      <c r="G17" s="147"/>
      <c r="H17" s="139"/>
    </row>
    <row r="18" spans="1:8" ht="14.25">
      <c r="A18" s="141" t="s">
        <v>128</v>
      </c>
      <c r="B18" s="141"/>
      <c r="C18" s="141"/>
      <c r="D18" s="141"/>
      <c r="E18" s="145">
        <v>10015.001</v>
      </c>
      <c r="F18" s="146"/>
      <c r="G18" s="147"/>
      <c r="H18" s="139"/>
    </row>
    <row r="19" spans="1:8" ht="14.25">
      <c r="A19" s="141" t="s">
        <v>76</v>
      </c>
      <c r="B19" s="141"/>
      <c r="C19" s="141"/>
      <c r="D19" s="141"/>
      <c r="E19" s="145">
        <v>2903.887</v>
      </c>
      <c r="F19" s="146"/>
      <c r="G19" s="147"/>
      <c r="H19" s="139"/>
    </row>
    <row r="20" spans="1:8" ht="14.25">
      <c r="A20" s="141" t="s">
        <v>129</v>
      </c>
      <c r="B20" s="141"/>
      <c r="C20" s="141"/>
      <c r="D20" s="141"/>
      <c r="E20" s="148">
        <v>5034.675</v>
      </c>
      <c r="F20" s="149"/>
      <c r="G20" s="139"/>
      <c r="H20" s="139"/>
    </row>
    <row r="21" spans="1:8" ht="14.25">
      <c r="A21" s="141" t="s">
        <v>155</v>
      </c>
      <c r="B21" s="141"/>
      <c r="C21" s="141"/>
      <c r="D21" s="141"/>
      <c r="E21" s="148">
        <v>2400</v>
      </c>
      <c r="F21" s="149"/>
      <c r="G21" s="148"/>
      <c r="H21" s="139"/>
    </row>
    <row r="22" spans="1:8" ht="14.25">
      <c r="A22" s="141" t="s">
        <v>163</v>
      </c>
      <c r="B22" s="141"/>
      <c r="C22" s="141"/>
      <c r="D22" s="141"/>
      <c r="E22" s="150">
        <v>400</v>
      </c>
      <c r="F22" s="151"/>
      <c r="G22" s="150">
        <f>SUM(E17:E22)</f>
        <v>31502.691</v>
      </c>
      <c r="H22" s="139"/>
    </row>
    <row r="23" spans="1:8" ht="15">
      <c r="A23" s="143" t="s">
        <v>130</v>
      </c>
      <c r="B23" s="144"/>
      <c r="C23" s="144"/>
      <c r="D23" s="144"/>
      <c r="E23" s="147"/>
      <c r="F23" s="147"/>
      <c r="G23" s="145">
        <f>G14-G22</f>
        <v>93308.524</v>
      </c>
      <c r="H23" s="139"/>
    </row>
    <row r="24" spans="1:8" ht="14.25">
      <c r="A24" s="141"/>
      <c r="B24" s="141"/>
      <c r="C24" s="141"/>
      <c r="D24" s="141"/>
      <c r="E24" s="147"/>
      <c r="F24" s="147"/>
      <c r="G24" s="147"/>
      <c r="H24" s="139"/>
    </row>
    <row r="25" spans="1:8" ht="14.25" customHeight="1">
      <c r="A25" s="139"/>
      <c r="B25" s="139"/>
      <c r="C25" s="139"/>
      <c r="D25" s="139"/>
      <c r="E25" s="152"/>
      <c r="F25" s="152"/>
      <c r="G25" s="152"/>
      <c r="H25" s="139"/>
    </row>
    <row r="26" spans="1:8" ht="15">
      <c r="A26" s="143" t="s">
        <v>131</v>
      </c>
      <c r="B26" s="143"/>
      <c r="C26" s="143"/>
      <c r="D26" s="143"/>
      <c r="E26" s="147"/>
      <c r="F26" s="147"/>
      <c r="G26" s="147"/>
      <c r="H26" s="141"/>
    </row>
    <row r="27" spans="1:8" ht="14.25" customHeight="1">
      <c r="A27" s="143"/>
      <c r="B27" s="143"/>
      <c r="C27" s="143"/>
      <c r="D27" s="143"/>
      <c r="E27" s="147"/>
      <c r="F27" s="147"/>
      <c r="G27" s="147"/>
      <c r="H27" s="141"/>
    </row>
    <row r="28" spans="1:8" ht="14.25" customHeight="1">
      <c r="A28" s="141" t="s">
        <v>132</v>
      </c>
      <c r="B28" s="143"/>
      <c r="C28" s="143"/>
      <c r="D28" s="143"/>
      <c r="E28" s="147"/>
      <c r="F28" s="147"/>
      <c r="G28" s="145">
        <v>60575.324</v>
      </c>
      <c r="H28" s="141"/>
    </row>
    <row r="29" spans="1:8" ht="14.25" customHeight="1">
      <c r="A29" s="141" t="s">
        <v>133</v>
      </c>
      <c r="B29" s="143"/>
      <c r="C29" s="143"/>
      <c r="D29" s="143"/>
      <c r="E29" s="147"/>
      <c r="F29" s="147"/>
      <c r="G29" s="145">
        <v>23214.763</v>
      </c>
      <c r="H29" s="141"/>
    </row>
    <row r="30" spans="1:8" ht="14.25" customHeight="1">
      <c r="A30" s="141" t="s">
        <v>134</v>
      </c>
      <c r="B30" s="143"/>
      <c r="C30" s="143"/>
      <c r="D30" s="143"/>
      <c r="E30" s="147"/>
      <c r="F30" s="147"/>
      <c r="G30" s="150">
        <v>9518.436</v>
      </c>
      <c r="H30" s="141"/>
    </row>
    <row r="31" spans="1:8" ht="10.5" customHeight="1">
      <c r="A31" s="141"/>
      <c r="B31" s="141"/>
      <c r="C31" s="141"/>
      <c r="D31" s="141"/>
      <c r="E31" s="147"/>
      <c r="F31" s="147"/>
      <c r="G31" s="145"/>
      <c r="H31" s="141"/>
    </row>
    <row r="32" spans="1:8" ht="14.25" customHeight="1" thickBot="1">
      <c r="A32" s="141" t="s">
        <v>135</v>
      </c>
      <c r="B32" s="141"/>
      <c r="C32" s="141"/>
      <c r="D32" s="141"/>
      <c r="E32" s="147"/>
      <c r="F32" s="147"/>
      <c r="G32" s="153">
        <f>SUM(G28:G31)</f>
        <v>93308.523</v>
      </c>
      <c r="H32" s="141"/>
    </row>
    <row r="33" spans="1:8" ht="14.25" customHeight="1" thickTop="1">
      <c r="A33" s="154"/>
      <c r="B33" s="154"/>
      <c r="C33" s="154"/>
      <c r="D33" s="155"/>
      <c r="E33" s="155"/>
      <c r="F33" s="155"/>
      <c r="G33" s="148"/>
      <c r="H33" s="155"/>
    </row>
    <row r="34" spans="1:8" ht="10.5" customHeight="1">
      <c r="A34" s="154"/>
      <c r="B34" s="154"/>
      <c r="C34" s="154"/>
      <c r="D34" s="155"/>
      <c r="E34" s="155"/>
      <c r="F34" s="155"/>
      <c r="G34" s="148"/>
      <c r="H34" s="155"/>
    </row>
    <row r="35" spans="1:8" ht="10.5" customHeight="1">
      <c r="A35" s="155"/>
      <c r="B35" s="156"/>
      <c r="C35" s="155"/>
      <c r="D35" s="155"/>
      <c r="E35" s="156"/>
      <c r="F35" s="155"/>
      <c r="G35" s="148"/>
      <c r="H35" s="156"/>
    </row>
    <row r="36" spans="1:8" ht="14.25" customHeight="1">
      <c r="A36" s="157" t="s">
        <v>136</v>
      </c>
      <c r="B36" s="155"/>
      <c r="C36" s="155"/>
      <c r="D36" s="155"/>
      <c r="E36" s="155"/>
      <c r="F36" s="155"/>
      <c r="G36" s="148"/>
      <c r="H36" s="155"/>
    </row>
    <row r="37" spans="1:8" ht="14.25" customHeight="1">
      <c r="A37" s="139"/>
      <c r="B37" s="158"/>
      <c r="C37" s="158"/>
      <c r="D37" s="155"/>
      <c r="E37" s="159" t="s">
        <v>137</v>
      </c>
      <c r="F37" s="150"/>
      <c r="G37" s="159" t="s">
        <v>138</v>
      </c>
      <c r="H37" s="148"/>
    </row>
    <row r="38" spans="1:8" ht="10.5" customHeight="1">
      <c r="A38" s="139"/>
      <c r="B38" s="148"/>
      <c r="C38" s="148"/>
      <c r="D38" s="155"/>
      <c r="E38" s="148"/>
      <c r="F38" s="148"/>
      <c r="G38" s="148"/>
      <c r="H38" s="148"/>
    </row>
    <row r="39" spans="1:8" ht="14.25" customHeight="1">
      <c r="A39" s="160" t="s">
        <v>156</v>
      </c>
      <c r="B39" s="148"/>
      <c r="C39" s="148"/>
      <c r="D39" s="155"/>
      <c r="E39" s="148">
        <v>37773.566</v>
      </c>
      <c r="F39" s="148"/>
      <c r="G39" s="161">
        <v>1</v>
      </c>
      <c r="H39" s="148"/>
    </row>
    <row r="40" spans="1:8" ht="14.25" customHeight="1">
      <c r="A40" s="155"/>
      <c r="B40" s="148"/>
      <c r="C40" s="148"/>
      <c r="D40" s="155"/>
      <c r="E40" s="148"/>
      <c r="F40" s="148"/>
      <c r="G40" s="148"/>
      <c r="H40" s="148"/>
    </row>
    <row r="41" spans="1:8" ht="14.25" customHeight="1">
      <c r="A41" s="155"/>
      <c r="B41" s="158"/>
      <c r="C41" s="158"/>
      <c r="D41" s="155"/>
      <c r="E41" s="148"/>
      <c r="F41" s="148"/>
      <c r="G41" s="148"/>
      <c r="H41" s="148"/>
    </row>
    <row r="42" spans="1:8" ht="14.25" customHeight="1">
      <c r="A42" s="157" t="s">
        <v>139</v>
      </c>
      <c r="B42" s="155"/>
      <c r="C42" s="155"/>
      <c r="D42" s="155"/>
      <c r="E42" s="148"/>
      <c r="F42" s="148"/>
      <c r="G42" s="148"/>
      <c r="H42" s="148"/>
    </row>
    <row r="43" spans="1:8" ht="14.25" customHeight="1">
      <c r="A43" s="155"/>
      <c r="B43" s="155"/>
      <c r="C43" s="155"/>
      <c r="D43" s="155"/>
      <c r="E43" s="159" t="s">
        <v>140</v>
      </c>
      <c r="F43" s="159"/>
      <c r="G43" s="159" t="s">
        <v>138</v>
      </c>
      <c r="H43" s="155"/>
    </row>
    <row r="44" spans="1:8" ht="10.5" customHeight="1">
      <c r="A44" s="155"/>
      <c r="B44" s="148"/>
      <c r="C44" s="148"/>
      <c r="D44" s="155"/>
      <c r="E44" s="148"/>
      <c r="F44" s="148"/>
      <c r="G44" s="148"/>
      <c r="H44" s="148"/>
    </row>
    <row r="45" spans="1:8" ht="14.25" customHeight="1">
      <c r="A45" s="155" t="s">
        <v>65</v>
      </c>
      <c r="B45" s="162"/>
      <c r="C45" s="162"/>
      <c r="D45" s="162"/>
      <c r="E45" s="148">
        <v>32090.231</v>
      </c>
      <c r="F45" s="162"/>
      <c r="G45" s="161">
        <f>E45/(E45+E46)</f>
        <v>0.7104148525003202</v>
      </c>
      <c r="H45" s="162"/>
    </row>
    <row r="46" spans="1:8" ht="14.25" customHeight="1">
      <c r="A46" s="155" t="s">
        <v>66</v>
      </c>
      <c r="B46" s="162"/>
      <c r="C46" s="162"/>
      <c r="D46" s="163"/>
      <c r="E46" s="150">
        <v>13080.884</v>
      </c>
      <c r="F46" s="164"/>
      <c r="G46" s="165">
        <f>E46/(E46+E45)</f>
        <v>0.28958514749967984</v>
      </c>
      <c r="H46" s="162"/>
    </row>
    <row r="47" spans="1:8" ht="10.5" customHeight="1">
      <c r="A47" s="162"/>
      <c r="B47" s="162"/>
      <c r="C47" s="162"/>
      <c r="D47" s="162"/>
      <c r="E47" s="162"/>
      <c r="F47" s="162"/>
      <c r="G47" s="166"/>
      <c r="H47" s="162"/>
    </row>
    <row r="48" spans="1:8" ht="14.25" customHeight="1" thickBot="1">
      <c r="A48" s="167" t="s">
        <v>90</v>
      </c>
      <c r="B48" s="154"/>
      <c r="C48" s="154"/>
      <c r="D48" s="168"/>
      <c r="E48" s="153">
        <f>SUM(E45:E47)</f>
        <v>45171.115</v>
      </c>
      <c r="F48" s="169"/>
      <c r="G48" s="170">
        <f>SUM(G45:G47)</f>
        <v>1</v>
      </c>
      <c r="H48" s="171"/>
    </row>
    <row r="49" spans="1:8" ht="14.25" customHeight="1" thickTop="1">
      <c r="A49" s="172"/>
      <c r="B49" s="163"/>
      <c r="C49" s="173"/>
      <c r="D49" s="172"/>
      <c r="E49" s="163"/>
      <c r="F49" s="173"/>
      <c r="G49" s="174"/>
      <c r="H49" s="175"/>
    </row>
    <row r="50" spans="1:8" ht="10.5" customHeight="1">
      <c r="A50" s="172"/>
      <c r="B50" s="163"/>
      <c r="C50" s="173"/>
      <c r="D50" s="172"/>
      <c r="E50" s="163"/>
      <c r="F50" s="173"/>
      <c r="G50" s="174"/>
      <c r="H50" s="175"/>
    </row>
    <row r="51" spans="1:8" ht="11.25" customHeight="1">
      <c r="A51" s="172"/>
      <c r="B51" s="163"/>
      <c r="C51" s="173"/>
      <c r="D51" s="172"/>
      <c r="E51" s="163"/>
      <c r="F51" s="173"/>
      <c r="G51" s="174"/>
      <c r="H51" s="175"/>
    </row>
    <row r="52" spans="1:8" ht="14.25" customHeight="1">
      <c r="A52" s="176" t="s">
        <v>141</v>
      </c>
      <c r="B52" s="177"/>
      <c r="C52" s="173"/>
      <c r="D52" s="172"/>
      <c r="E52" s="177"/>
      <c r="F52" s="173"/>
      <c r="G52" s="174"/>
      <c r="H52" s="175"/>
    </row>
    <row r="53" spans="1:8" ht="12" customHeight="1">
      <c r="A53" s="172"/>
      <c r="B53" s="163"/>
      <c r="C53" s="173"/>
      <c r="D53" s="172"/>
      <c r="E53" s="163"/>
      <c r="F53" s="173"/>
      <c r="G53" s="178" t="s">
        <v>142</v>
      </c>
      <c r="H53" s="175"/>
    </row>
    <row r="54" spans="1:8" ht="10.5" customHeight="1">
      <c r="A54" s="139"/>
      <c r="B54" s="179"/>
      <c r="C54" s="139"/>
      <c r="D54" s="180"/>
      <c r="E54" s="139"/>
      <c r="F54" s="139"/>
      <c r="G54" s="181"/>
      <c r="H54" s="182"/>
    </row>
    <row r="55" spans="1:8" ht="14.25" customHeight="1">
      <c r="A55" s="183" t="s">
        <v>143</v>
      </c>
      <c r="B55" s="141"/>
      <c r="C55" s="141"/>
      <c r="D55" s="141"/>
      <c r="E55" s="141"/>
      <c r="F55" s="141"/>
      <c r="G55" s="145"/>
      <c r="H55" s="139"/>
    </row>
    <row r="56" spans="1:8" ht="14.25" customHeight="1">
      <c r="A56" s="251" t="s">
        <v>144</v>
      </c>
      <c r="B56" s="251"/>
      <c r="C56" s="141"/>
      <c r="D56" s="141"/>
      <c r="E56" s="141"/>
      <c r="F56" s="141"/>
      <c r="G56" s="184">
        <f>G28</f>
        <v>60575.324</v>
      </c>
      <c r="H56" s="139"/>
    </row>
    <row r="57" spans="1:8" ht="14.25" customHeight="1">
      <c r="A57" s="251" t="s">
        <v>145</v>
      </c>
      <c r="B57" s="251"/>
      <c r="C57" s="252"/>
      <c r="D57" s="141"/>
      <c r="E57" s="141"/>
      <c r="F57" s="141"/>
      <c r="G57" s="150">
        <f>G29</f>
        <v>23214.763</v>
      </c>
      <c r="H57" s="139"/>
    </row>
    <row r="58" spans="1:8" ht="7.5" customHeight="1">
      <c r="A58" s="145"/>
      <c r="B58" s="141"/>
      <c r="C58" s="141"/>
      <c r="D58" s="141"/>
      <c r="E58" s="141"/>
      <c r="F58" s="141"/>
      <c r="G58" s="145"/>
      <c r="H58" s="139"/>
    </row>
    <row r="59" spans="1:8" ht="14.25" customHeight="1">
      <c r="A59" s="183" t="s">
        <v>90</v>
      </c>
      <c r="B59" s="183"/>
      <c r="C59" s="141"/>
      <c r="D59" s="141"/>
      <c r="E59" s="141"/>
      <c r="F59" s="141"/>
      <c r="G59" s="145">
        <f>SUM(G56:G58)</f>
        <v>83790.087</v>
      </c>
      <c r="H59" s="139"/>
    </row>
    <row r="60" spans="1:8" ht="14.25" customHeight="1">
      <c r="A60" s="141" t="s">
        <v>146</v>
      </c>
      <c r="B60" s="141"/>
      <c r="C60" s="141"/>
      <c r="D60" s="141"/>
      <c r="E60" s="141"/>
      <c r="F60" s="141"/>
      <c r="G60" s="146"/>
      <c r="H60" s="139"/>
    </row>
    <row r="61" spans="1:8" ht="14.25" customHeight="1">
      <c r="A61" s="141" t="s">
        <v>144</v>
      </c>
      <c r="B61" s="141"/>
      <c r="C61" s="141"/>
      <c r="D61" s="141"/>
      <c r="E61" s="141"/>
      <c r="F61" s="141"/>
      <c r="G61" s="148">
        <v>64545.297</v>
      </c>
      <c r="H61" s="139"/>
    </row>
    <row r="62" spans="1:8" ht="14.25" customHeight="1">
      <c r="A62" s="141" t="s">
        <v>145</v>
      </c>
      <c r="B62" s="141"/>
      <c r="C62" s="141"/>
      <c r="D62" s="141"/>
      <c r="E62" s="141"/>
      <c r="F62" s="141"/>
      <c r="G62" s="150">
        <v>23513.527</v>
      </c>
      <c r="H62" s="139"/>
    </row>
    <row r="63" spans="1:8" ht="7.5" customHeight="1">
      <c r="A63" s="141"/>
      <c r="B63" s="141"/>
      <c r="C63" s="141"/>
      <c r="D63" s="141"/>
      <c r="E63" s="141"/>
      <c r="F63" s="141"/>
      <c r="G63" s="148"/>
      <c r="H63" s="139"/>
    </row>
    <row r="64" spans="1:8" ht="14.25" customHeight="1">
      <c r="A64" s="141" t="s">
        <v>90</v>
      </c>
      <c r="B64" s="141"/>
      <c r="C64" s="141"/>
      <c r="D64" s="141"/>
      <c r="E64" s="141"/>
      <c r="F64" s="141"/>
      <c r="G64" s="148">
        <f>SUM(G61:G63)</f>
        <v>88058.824</v>
      </c>
      <c r="H64" s="139"/>
    </row>
    <row r="65" spans="1:8" ht="12.75" customHeight="1">
      <c r="A65" s="141"/>
      <c r="B65" s="141"/>
      <c r="C65" s="141"/>
      <c r="D65" s="141"/>
      <c r="E65" s="141"/>
      <c r="F65" s="141"/>
      <c r="G65" s="145"/>
      <c r="H65" s="139"/>
    </row>
    <row r="66" spans="1:8" ht="14.25" customHeight="1">
      <c r="A66" s="143" t="s">
        <v>115</v>
      </c>
      <c r="B66" s="141"/>
      <c r="C66" s="141"/>
      <c r="D66" s="141"/>
      <c r="E66" s="141"/>
      <c r="F66" s="141"/>
      <c r="G66" s="185">
        <f>G64-G59</f>
        <v>4268.736999999994</v>
      </c>
      <c r="H66" s="139"/>
    </row>
    <row r="67" spans="1:8" ht="24" customHeight="1">
      <c r="A67" s="141"/>
      <c r="B67" s="141"/>
      <c r="C67" s="141"/>
      <c r="D67" s="141"/>
      <c r="E67" s="141"/>
      <c r="F67" s="141"/>
      <c r="G67" s="146"/>
      <c r="H67" s="139"/>
    </row>
    <row r="68" spans="1:8" ht="17.25" customHeight="1">
      <c r="A68" s="186" t="s">
        <v>147</v>
      </c>
      <c r="B68" s="187"/>
      <c r="C68" s="187"/>
      <c r="D68" s="187"/>
      <c r="E68" s="187"/>
      <c r="F68" s="187"/>
      <c r="G68" s="188"/>
      <c r="H68" s="139"/>
    </row>
    <row r="69" spans="1:8" ht="20.25" customHeight="1">
      <c r="A69" s="187" t="s">
        <v>148</v>
      </c>
      <c r="B69" s="187"/>
      <c r="C69" s="187"/>
      <c r="D69" s="187"/>
      <c r="E69" s="187"/>
      <c r="F69" s="187"/>
      <c r="G69" s="189">
        <v>3522.907</v>
      </c>
      <c r="H69" s="139"/>
    </row>
    <row r="70" spans="1:8" ht="14.25" customHeight="1">
      <c r="A70" s="187"/>
      <c r="B70" s="187"/>
      <c r="C70" s="187"/>
      <c r="D70" s="187"/>
      <c r="E70" s="187"/>
      <c r="F70" s="187"/>
      <c r="G70" s="190"/>
      <c r="H70" s="139"/>
    </row>
    <row r="71" spans="1:8" ht="14.25" customHeight="1">
      <c r="A71" s="187" t="s">
        <v>171</v>
      </c>
      <c r="B71" s="187"/>
      <c r="C71" s="187"/>
      <c r="D71" s="187"/>
      <c r="E71" s="187"/>
      <c r="F71" s="187"/>
      <c r="G71" s="190">
        <f>G66+G69</f>
        <v>7791.643999999994</v>
      </c>
      <c r="H71" s="139"/>
    </row>
    <row r="72" spans="1:8" ht="14.25" customHeight="1">
      <c r="A72" s="187" t="s">
        <v>172</v>
      </c>
      <c r="B72" s="187"/>
      <c r="C72" s="187"/>
      <c r="D72" s="187"/>
      <c r="E72" s="187"/>
      <c r="F72" s="187"/>
      <c r="G72" s="189">
        <v>3969.973</v>
      </c>
      <c r="H72" s="139"/>
    </row>
    <row r="73" spans="1:8" ht="14.25" customHeight="1">
      <c r="A73" s="187" t="s">
        <v>173</v>
      </c>
      <c r="B73" s="187"/>
      <c r="C73" s="187"/>
      <c r="D73" s="187"/>
      <c r="E73" s="187"/>
      <c r="F73" s="187"/>
      <c r="G73" s="189">
        <v>298.764</v>
      </c>
      <c r="H73" s="139"/>
    </row>
    <row r="74" spans="1:8" ht="14.25" customHeight="1">
      <c r="A74" s="187"/>
      <c r="B74" s="187"/>
      <c r="C74" s="187"/>
      <c r="D74" s="187"/>
      <c r="E74" s="187"/>
      <c r="F74" s="187"/>
      <c r="G74" s="191"/>
      <c r="H74" s="139"/>
    </row>
    <row r="75" spans="1:8" ht="14.25" customHeight="1" thickBot="1">
      <c r="A75" s="192" t="s">
        <v>149</v>
      </c>
      <c r="B75" s="187"/>
      <c r="C75" s="187"/>
      <c r="D75" s="187"/>
      <c r="E75" s="187"/>
      <c r="F75" s="187"/>
      <c r="G75" s="193">
        <f>G71-G72-G73</f>
        <v>3522.906999999994</v>
      </c>
      <c r="H75" s="139"/>
    </row>
    <row r="76" spans="1:8" ht="13.5" thickTop="1">
      <c r="A76" s="139"/>
      <c r="B76" s="139"/>
      <c r="C76" s="139"/>
      <c r="D76" s="139"/>
      <c r="E76" s="139"/>
      <c r="F76" s="139"/>
      <c r="G76" s="139"/>
      <c r="H76" s="139"/>
    </row>
    <row r="77" spans="1:8" ht="7.5" customHeight="1">
      <c r="A77" s="139"/>
      <c r="B77" s="139"/>
      <c r="C77" s="139"/>
      <c r="D77" s="139"/>
      <c r="E77" s="139"/>
      <c r="F77" s="139"/>
      <c r="G77" s="139"/>
      <c r="H77" s="139"/>
    </row>
    <row r="78" spans="1:8" ht="12.75">
      <c r="A78" s="139"/>
      <c r="B78" s="139"/>
      <c r="C78" s="139"/>
      <c r="D78" s="139"/>
      <c r="E78" s="139"/>
      <c r="F78" s="139"/>
      <c r="G78" s="139"/>
      <c r="H78" s="139"/>
    </row>
    <row r="79" spans="1:8" ht="12.75">
      <c r="A79" s="139"/>
      <c r="B79" s="139"/>
      <c r="C79" s="139"/>
      <c r="D79" s="139"/>
      <c r="E79" s="139"/>
      <c r="F79" s="139"/>
      <c r="G79" s="139"/>
      <c r="H79" s="139"/>
    </row>
    <row r="80" spans="1:8" ht="12.75">
      <c r="A80" s="139"/>
      <c r="B80" s="139"/>
      <c r="C80" s="139"/>
      <c r="D80" s="139" t="s">
        <v>164</v>
      </c>
      <c r="E80" s="139"/>
      <c r="F80" s="139"/>
      <c r="G80" s="139"/>
      <c r="H80" s="139"/>
    </row>
  </sheetData>
  <sheetProtection/>
  <mergeCells count="3">
    <mergeCell ref="A3:H3"/>
    <mergeCell ref="A56:B56"/>
    <mergeCell ref="A57:C57"/>
  </mergeCells>
  <printOptions/>
  <pageMargins left="0.5" right="0.27" top="0.31" bottom="0.43" header="0.24" footer="0.36"/>
  <pageSetup horizontalDpi="600" verticalDpi="600" orientation="portrait" paperSize="9" scale="74" r:id="rId3"/>
  <colBreaks count="1" manualBreakCount="1">
    <brk id="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Landeshauptstadt Stuttgart</dc:creator>
  <cp:keywords/>
  <dc:description/>
  <cp:lastModifiedBy>Bieck, Christiane</cp:lastModifiedBy>
  <cp:lastPrinted>2022-06-08T12:32:26Z</cp:lastPrinted>
  <dcterms:created xsi:type="dcterms:W3CDTF">2003-06-18T06:26:32Z</dcterms:created>
  <dcterms:modified xsi:type="dcterms:W3CDTF">2022-06-15T08:49:28Z</dcterms:modified>
  <cp:category/>
  <cp:version/>
  <cp:contentType/>
  <cp:contentStatus/>
</cp:coreProperties>
</file>