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51-00-1\OUTPUTKO\Förderung\"/>
    </mc:Choice>
  </mc:AlternateContent>
  <bookViews>
    <workbookView xWindow="0" yWindow="0" windowWidth="19200" windowHeight="6495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B23" i="1"/>
  <c r="E21" i="1"/>
  <c r="C19" i="1"/>
  <c r="B14" i="1"/>
  <c r="C13" i="1"/>
  <c r="C20" i="1" s="1"/>
  <c r="D12" i="1"/>
  <c r="D11" i="1"/>
  <c r="E11" i="1" s="1"/>
  <c r="C11" i="1"/>
  <c r="D10" i="1"/>
  <c r="E10" i="1" s="1"/>
  <c r="C9" i="1"/>
  <c r="C18" i="1" s="1"/>
  <c r="G5" i="1"/>
  <c r="C36" i="1" s="1"/>
  <c r="C38" i="1" s="1"/>
  <c r="G3" i="1"/>
  <c r="F11" i="1" l="1"/>
  <c r="B19" i="1"/>
  <c r="F10" i="1"/>
  <c r="D9" i="1"/>
  <c r="D13" i="1"/>
  <c r="E12" i="1"/>
  <c r="F12" i="1" s="1"/>
  <c r="D23" i="1"/>
  <c r="H12" i="1" l="1"/>
  <c r="G12" i="1"/>
  <c r="G11" i="1"/>
  <c r="H11" i="1"/>
  <c r="D19" i="1"/>
  <c r="B30" i="1"/>
  <c r="E23" i="1"/>
  <c r="F23" i="1" s="1"/>
  <c r="G23" i="1" s="1"/>
  <c r="E13" i="1"/>
  <c r="B20" i="1" s="1"/>
  <c r="D14" i="1"/>
  <c r="F9" i="1"/>
  <c r="E9" i="1"/>
  <c r="H10" i="1"/>
  <c r="G10" i="1"/>
  <c r="B34" i="1" l="1"/>
  <c r="D34" i="1"/>
  <c r="B18" i="1"/>
  <c r="E14" i="1"/>
  <c r="E30" i="1"/>
  <c r="H9" i="1"/>
  <c r="G9" i="1"/>
  <c r="F19" i="1"/>
  <c r="G19" i="1" s="1"/>
  <c r="D30" i="1"/>
  <c r="B31" i="1"/>
  <c r="D20" i="1"/>
  <c r="F13" i="1"/>
  <c r="F14" i="1" s="1"/>
  <c r="G30" i="1" l="1"/>
  <c r="E40" i="1"/>
  <c r="F30" i="1"/>
  <c r="B40" i="1"/>
  <c r="B44" i="1"/>
  <c r="F34" i="1"/>
  <c r="E34" i="1"/>
  <c r="H13" i="1"/>
  <c r="H14" i="1" s="1"/>
  <c r="G13" i="1"/>
  <c r="G14" i="1" s="1"/>
  <c r="F20" i="1"/>
  <c r="G20" i="1" s="1"/>
  <c r="D31" i="1"/>
  <c r="D18" i="1"/>
  <c r="B29" i="1"/>
  <c r="B21" i="1"/>
  <c r="F18" i="1" l="1"/>
  <c r="D29" i="1"/>
  <c r="D21" i="1"/>
  <c r="D40" i="1"/>
  <c r="M40" i="1" s="1"/>
  <c r="C40" i="1"/>
  <c r="G40" i="1" s="1"/>
  <c r="B41" i="1"/>
  <c r="F31" i="1"/>
  <c r="E44" i="1"/>
  <c r="G34" i="1"/>
  <c r="E31" i="1"/>
  <c r="F40" i="1"/>
  <c r="K40" i="1" s="1"/>
  <c r="E29" i="1"/>
  <c r="B32" i="1"/>
  <c r="C44" i="1"/>
  <c r="D44" i="1"/>
  <c r="G44" i="1" l="1"/>
  <c r="F44" i="1"/>
  <c r="B39" i="1"/>
  <c r="D32" i="1"/>
  <c r="F29" i="1"/>
  <c r="H44" i="1"/>
  <c r="I44" i="1" s="1"/>
  <c r="D41" i="1"/>
  <c r="M41" i="1" s="1"/>
  <c r="C41" i="1"/>
  <c r="H40" i="1"/>
  <c r="L40" i="1" s="1"/>
  <c r="I40" i="1"/>
  <c r="E41" i="1"/>
  <c r="F41" i="1" s="1"/>
  <c r="K41" i="1" s="1"/>
  <c r="G31" i="1"/>
  <c r="E32" i="1"/>
  <c r="G29" i="1"/>
  <c r="E39" i="1"/>
  <c r="F21" i="1"/>
  <c r="G18" i="1"/>
  <c r="G21" i="1" s="1"/>
  <c r="D39" i="1" l="1"/>
  <c r="B42" i="1"/>
  <c r="C39" i="1"/>
  <c r="F39" i="1" s="1"/>
  <c r="H41" i="1"/>
  <c r="L41" i="1" s="1"/>
  <c r="E42" i="1"/>
  <c r="G41" i="1"/>
  <c r="K39" i="1" l="1"/>
  <c r="F42" i="1"/>
  <c r="K42" i="1" s="1"/>
  <c r="M39" i="1"/>
  <c r="D42" i="1"/>
  <c r="H39" i="1"/>
  <c r="I41" i="1"/>
  <c r="G39" i="1"/>
  <c r="C42" i="1"/>
  <c r="H42" i="1" l="1"/>
  <c r="L42" i="1" s="1"/>
  <c r="L39" i="1"/>
  <c r="I39" i="1"/>
</calcChain>
</file>

<file path=xl/comments1.xml><?xml version="1.0" encoding="utf-8"?>
<comments xmlns="http://schemas.openxmlformats.org/spreadsheetml/2006/main">
  <authors>
    <author>Bernd Mattheis</author>
    <author>Hecht, Tobias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Bernd Mattheis:</t>
        </r>
        <r>
          <rPr>
            <sz val="9"/>
            <color indexed="81"/>
            <rFont val="Tahoma"/>
            <family val="2"/>
          </rPr>
          <t xml:space="preserve">
Neu auf Basis Fördererhöhung zum HH 2018/2019 (s.Tabellenblatt Budget Fortschr Förderung2018)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Bernd Mattheis:</t>
        </r>
        <r>
          <rPr>
            <sz val="9"/>
            <color indexed="81"/>
            <rFont val="Tahoma"/>
            <family val="2"/>
          </rPr>
          <t xml:space="preserve">
Neu auf Basis Fördererhöhung zum HH 2018/2019 (s.Tabellenblatt Budget Fortschr Förderung2018)</t>
        </r>
      </text>
    </comment>
    <comment ref="F8" authorId="1" shapeId="0">
      <text>
        <r>
          <rPr>
            <b/>
            <sz val="9"/>
            <color indexed="81"/>
            <rFont val="Segoe UI"/>
            <family val="2"/>
          </rPr>
          <t>Hecht, Tobias:</t>
        </r>
        <r>
          <rPr>
            <sz val="9"/>
            <color indexed="81"/>
            <rFont val="Segoe UI"/>
            <family val="2"/>
          </rPr>
          <t xml:space="preserve">
Die 5,46 % ergeben sich aus der durchschnittlichen %-Steigerung durch die Einmalzahlungen und werden daher 2024 nicht fortgeschrieben!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Bernd Mattheis:</t>
        </r>
        <r>
          <rPr>
            <sz val="9"/>
            <color indexed="81"/>
            <rFont val="Tahoma"/>
            <family val="2"/>
          </rPr>
          <t xml:space="preserve">
Neu auf Basis Fördererhöhung zum HH 2018/2019 (s.Tabellenblatt Budget Fortschr Förderung2018)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Bernd Mattheis:</t>
        </r>
        <r>
          <rPr>
            <sz val="9"/>
            <color indexed="81"/>
            <rFont val="Tahoma"/>
            <family val="2"/>
          </rPr>
          <t xml:space="preserve">
Neu auf Basis Fördererhöhung zum HH 2018/2019 (s.Tabellenblatt Budget Fortschr Förderung2018)</t>
        </r>
      </text>
    </comment>
    <comment ref="F17" authorId="1" shapeId="0">
      <text>
        <r>
          <rPr>
            <b/>
            <sz val="9"/>
            <color indexed="81"/>
            <rFont val="Segoe UI"/>
            <family val="2"/>
          </rPr>
          <t>Hecht, Tobias:</t>
        </r>
        <r>
          <rPr>
            <sz val="9"/>
            <color indexed="81"/>
            <rFont val="Segoe UI"/>
            <family val="2"/>
          </rPr>
          <t xml:space="preserve">
Die 0,94 % ergeben sich aus der durchschnittlichen %-Steigerung durch die Einmalzahlungen und werden daher 2025 nicht fortgeschrieben!</t>
        </r>
      </text>
    </comment>
    <comment ref="B18" authorId="1" shapeId="0">
      <text>
        <r>
          <rPr>
            <b/>
            <sz val="9"/>
            <color indexed="81"/>
            <rFont val="Segoe UI"/>
          </rPr>
          <t>Hecht, Tobias:</t>
        </r>
        <r>
          <rPr>
            <sz val="9"/>
            <color indexed="81"/>
            <rFont val="Segoe UI"/>
          </rPr>
          <t xml:space="preserve">
2023 waren bereits 2% Steigerung berücksichtigt. Diese 2% kamen nicht - faktisch 2023 "Null-Runde" bis auf Sonderzahlungen.
Somit ist Budget 2024 = 2023 -berücksichtigte 2%</t>
        </r>
      </text>
    </comment>
    <comment ref="B19" authorId="1" shapeId="0">
      <text>
        <r>
          <rPr>
            <b/>
            <sz val="9"/>
            <color indexed="81"/>
            <rFont val="Segoe UI"/>
          </rPr>
          <t>Hecht, Tobias:</t>
        </r>
        <r>
          <rPr>
            <sz val="9"/>
            <color indexed="81"/>
            <rFont val="Segoe UI"/>
          </rPr>
          <t xml:space="preserve">
2023 waren bereits 2% Steigerung berücksichtigt. Diese 2% kamen nicht - faktisch 2023 "Null-Runde" bis auf Sonderzahlungen.
Somit ist Budget 2024 = 2023 -berücksichtigte 2%</t>
        </r>
      </text>
    </comment>
    <comment ref="B20" authorId="1" shapeId="0">
      <text>
        <r>
          <rPr>
            <b/>
            <sz val="9"/>
            <color indexed="81"/>
            <rFont val="Segoe UI"/>
          </rPr>
          <t>Hecht, Tobias:</t>
        </r>
        <r>
          <rPr>
            <sz val="9"/>
            <color indexed="81"/>
            <rFont val="Segoe UI"/>
          </rPr>
          <t xml:space="preserve">
2023 waren bereits 2% Steigerung berücksichtigt. Diese 2% kamen nicht - faktisch 2023 "Null-Runde" bis auf Sonderzahlungen.
Somit ist Budget 2024 = 2023 -berücksichtigte 2%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Bernd Mattheis:</t>
        </r>
        <r>
          <rPr>
            <sz val="9"/>
            <color indexed="81"/>
            <rFont val="Tahoma"/>
            <family val="2"/>
          </rPr>
          <t xml:space="preserve">
Neu auf Basis Fördererhöhung zum HH 2014/2015 (s.Tabellenblatt Budget Fortschr Förderung2014)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>Bernd Mattheis:</t>
        </r>
        <r>
          <rPr>
            <sz val="9"/>
            <color indexed="81"/>
            <rFont val="Tahoma"/>
            <family val="2"/>
          </rPr>
          <t xml:space="preserve">
Neu auf Basis Fördererhöhung zum HH 2014/2015 (s.Tabellenblatt Budget Fortschr Förderung2014)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</rPr>
          <t>Bernd Mattheis:</t>
        </r>
        <r>
          <rPr>
            <sz val="9"/>
            <color indexed="81"/>
            <rFont val="Tahoma"/>
            <family val="2"/>
          </rPr>
          <t xml:space="preserve">
Neu auf Basis Fördererhöhung zum HH 2014/2015 (s.Tabellenblatt Budget Fortschr Förderung2014)</t>
        </r>
      </text>
    </comment>
    <comment ref="D39" authorId="1" shapeId="0">
      <text>
        <r>
          <rPr>
            <b/>
            <sz val="9"/>
            <color indexed="81"/>
            <rFont val="Segoe UI"/>
            <charset val="1"/>
          </rPr>
          <t>Hecht, Tobias:</t>
        </r>
        <r>
          <rPr>
            <sz val="9"/>
            <color indexed="81"/>
            <rFont val="Segoe UI"/>
            <charset val="1"/>
          </rPr>
          <t xml:space="preserve">
Berechnung auf Basis des "Ausgangsbetrags PK 2024" * 11,2% Tarifsteigerung, die im Jahr 2025 vollständig greifen. Der sich darausergebende Betrag wird hier um 2% gesteigert.
</t>
        </r>
      </text>
    </comment>
  </commentList>
</comments>
</file>

<file path=xl/sharedStrings.xml><?xml version="1.0" encoding="utf-8"?>
<sst xmlns="http://schemas.openxmlformats.org/spreadsheetml/2006/main" count="68" uniqueCount="44">
  <si>
    <t>Einmalzahlung(en) 2023:</t>
  </si>
  <si>
    <t>Tarifrunde 2023</t>
  </si>
  <si>
    <t>Anteilige Erhöhung 2023:</t>
  </si>
  <si>
    <t>(12 Monate von 0%)</t>
  </si>
  <si>
    <t>Einmalzahlung(en) 2024:</t>
  </si>
  <si>
    <t>Anteilige Erhöhung 2024:</t>
  </si>
  <si>
    <t>(10 Monate von 11,22%)</t>
  </si>
  <si>
    <t>Sonstige Förderbereiche</t>
  </si>
  <si>
    <t>Auswirkung 2023</t>
  </si>
  <si>
    <t>Amt</t>
  </si>
  <si>
    <t>Ausgangsbetrag HH-Ansatz 2023 (einschl. 2% Erhöhung)</t>
  </si>
  <si>
    <t>Personalkosten-anteil (%)</t>
  </si>
  <si>
    <t>Personal-kostenanteil (EUR)</t>
  </si>
  <si>
    <t>bereits berücksichtigte Erhöhung (2%)</t>
  </si>
  <si>
    <t>Tarifergebnis 
+5,46%</t>
  </si>
  <si>
    <t>gerundet</t>
  </si>
  <si>
    <t>Mehrbedarf 2023</t>
  </si>
  <si>
    <t>Sozialamt (5003161)</t>
  </si>
  <si>
    <t>Sozialamt (5003140)</t>
  </si>
  <si>
    <t>Jugendamt (ohne Kitas) (5103162)</t>
  </si>
  <si>
    <t>Jugendamt (Kita-Förderung (5103161)</t>
  </si>
  <si>
    <t>Gesundheitsamt</t>
  </si>
  <si>
    <t>Summe</t>
  </si>
  <si>
    <t>Fortschreibung Budget 2024</t>
  </si>
  <si>
    <t>Ausgangsbetrag Finanzplan 2024 [ohne 2% Erhöhung aus 2023, da 2023 "Null-Runde"]</t>
  </si>
  <si>
    <t>keine Steigerung berücksichtigt - bei Ausgangsbetrag bereits in Abzug gebracht!</t>
  </si>
  <si>
    <t>Tarifergebnis (+0,94%)</t>
  </si>
  <si>
    <t>Jugendamt</t>
  </si>
  <si>
    <t>nachrichtlich, keine Budgeterhöhung, da Planung anhand Fall-und Platzzahlen erfolgt, vorabdotiert:</t>
  </si>
  <si>
    <t>Planung weitere Erhöhung ab 2024</t>
  </si>
  <si>
    <t>Ausgangsbetrag Budget 2024 
(ohne Sonderzahlung)</t>
  </si>
  <si>
    <t>Sachkostenanteil (EUR)</t>
  </si>
  <si>
    <t>Personal-kostenanteil (%)</t>
  </si>
  <si>
    <t>Sachkosten-anteil (%)</t>
  </si>
  <si>
    <t xml:space="preserve">Erhöhung um </t>
  </si>
  <si>
    <t>Tarif 2023:</t>
  </si>
  <si>
    <t>Ausgangsbetrag PK 2024</t>
  </si>
  <si>
    <t>zuzgl. SK-anteil</t>
  </si>
  <si>
    <t>Gesamt 2024
inkl. Sonderzahlungen</t>
  </si>
  <si>
    <t>Pk-Anteil</t>
  </si>
  <si>
    <t>Gesamt 2025</t>
  </si>
  <si>
    <t>Budgeterhöhung2024:</t>
  </si>
  <si>
    <t>Budgeterhöhung2025:</t>
  </si>
  <si>
    <t>Kontrolle 
(SZ nicht berücks.)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</si>
</sst>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0.0%"/>
  </numFmts>
  <fonts count="1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u/>
      <sz val="10"/>
      <color rgb="FFFFFF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9"/>
      <color indexed="81"/>
      <name val="Segoe UI"/>
    </font>
    <font>
      <sz val="9"/>
      <color indexed="81"/>
      <name val="Segoe UI"/>
    </font>
    <font>
      <b/>
      <sz val="9"/>
      <color indexed="81"/>
      <name val="Segoe UI"/>
      <charset val="1"/>
    </font>
    <font>
      <sz val="9"/>
      <color indexed="81"/>
      <name val="Segoe UI"/>
      <charset val="1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10" fontId="0" fillId="0" borderId="0" xfId="1" applyNumberFormat="1" applyFont="1"/>
    <xf numFmtId="0" fontId="2" fillId="0" borderId="0" xfId="0" applyFont="1"/>
    <xf numFmtId="0" fontId="3" fillId="0" borderId="0" xfId="0" applyFont="1"/>
    <xf numFmtId="10" fontId="0" fillId="0" borderId="0" xfId="0" applyNumberFormat="1"/>
    <xf numFmtId="0" fontId="4" fillId="0" borderId="0" xfId="0" applyFont="1"/>
    <xf numFmtId="2" fontId="0" fillId="0" borderId="0" xfId="0" applyNumberFormat="1"/>
    <xf numFmtId="0" fontId="5" fillId="0" borderId="0" xfId="0" applyFont="1"/>
    <xf numFmtId="0" fontId="5" fillId="0" borderId="1" xfId="0" applyNumberFormat="1" applyFont="1" applyBorder="1" applyAlignment="1"/>
    <xf numFmtId="0" fontId="5" fillId="0" borderId="2" xfId="0" applyFont="1" applyBorder="1" applyAlignment="1">
      <alignment horizontal="center" vertical="top" wrapText="1"/>
    </xf>
    <xf numFmtId="9" fontId="5" fillId="0" borderId="3" xfId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 wrapText="1"/>
    </xf>
    <xf numFmtId="3" fontId="6" fillId="0" borderId="5" xfId="0" applyNumberFormat="1" applyFont="1" applyFill="1" applyBorder="1" applyAlignment="1">
      <alignment horizontal="right" vertical="top" wrapText="1"/>
    </xf>
    <xf numFmtId="164" fontId="6" fillId="0" borderId="6" xfId="1" applyNumberFormat="1" applyFont="1" applyFill="1" applyBorder="1" applyAlignment="1">
      <alignment horizontal="right" vertical="top" wrapText="1"/>
    </xf>
    <xf numFmtId="3" fontId="6" fillId="0" borderId="6" xfId="0" applyNumberFormat="1" applyFont="1" applyFill="1" applyBorder="1" applyAlignment="1">
      <alignment horizontal="right" vertical="top" wrapText="1"/>
    </xf>
    <xf numFmtId="0" fontId="6" fillId="0" borderId="7" xfId="0" applyFont="1" applyFill="1" applyBorder="1" applyAlignment="1">
      <alignment horizontal="left" vertical="top" wrapText="1"/>
    </xf>
    <xf numFmtId="3" fontId="6" fillId="0" borderId="8" xfId="0" applyNumberFormat="1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right" vertical="top" wrapText="1"/>
    </xf>
    <xf numFmtId="3" fontId="6" fillId="0" borderId="11" xfId="0" applyNumberFormat="1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left" vertical="top" wrapText="1"/>
    </xf>
    <xf numFmtId="3" fontId="4" fillId="0" borderId="13" xfId="0" applyNumberFormat="1" applyFont="1" applyFill="1" applyBorder="1" applyAlignment="1">
      <alignment horizontal="right" vertical="top" wrapText="1"/>
    </xf>
    <xf numFmtId="3" fontId="4" fillId="0" borderId="14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5" fillId="0" borderId="1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0" fillId="0" borderId="0" xfId="0" applyBorder="1"/>
    <xf numFmtId="0" fontId="6" fillId="2" borderId="15" xfId="0" applyFont="1" applyFill="1" applyBorder="1" applyAlignment="1">
      <alignment horizontal="left" vertical="top" wrapText="1"/>
    </xf>
    <xf numFmtId="3" fontId="6" fillId="2" borderId="15" xfId="0" applyNumberFormat="1" applyFont="1" applyFill="1" applyBorder="1" applyAlignment="1">
      <alignment horizontal="right" vertical="top" wrapText="1"/>
    </xf>
    <xf numFmtId="164" fontId="6" fillId="2" borderId="15" xfId="1" applyNumberFormat="1" applyFont="1" applyFill="1" applyBorder="1" applyAlignment="1">
      <alignment horizontal="right" vertical="top" wrapText="1"/>
    </xf>
    <xf numFmtId="0" fontId="7" fillId="0" borderId="0" xfId="0" applyFont="1"/>
    <xf numFmtId="0" fontId="4" fillId="3" borderId="0" xfId="0" applyFont="1" applyFill="1"/>
    <xf numFmtId="0" fontId="0" fillId="3" borderId="0" xfId="0" applyFill="1"/>
    <xf numFmtId="0" fontId="8" fillId="3" borderId="0" xfId="0" applyFont="1" applyFill="1"/>
    <xf numFmtId="164" fontId="6" fillId="0" borderId="11" xfId="1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164" fontId="4" fillId="0" borderId="0" xfId="0" applyNumberFormat="1" applyFont="1"/>
    <xf numFmtId="10" fontId="4" fillId="0" borderId="0" xfId="0" applyNumberFormat="1" applyFont="1"/>
    <xf numFmtId="0" fontId="5" fillId="0" borderId="16" xfId="0" applyFont="1" applyBorder="1" applyAlignment="1">
      <alignment horizontal="center" vertical="top" wrapText="1"/>
    </xf>
    <xf numFmtId="9" fontId="5" fillId="4" borderId="3" xfId="1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7" fillId="5" borderId="17" xfId="0" applyFont="1" applyFill="1" applyBorder="1" applyAlignment="1">
      <alignment wrapText="1"/>
    </xf>
    <xf numFmtId="0" fontId="7" fillId="5" borderId="18" xfId="0" applyFont="1" applyFill="1" applyBorder="1"/>
    <xf numFmtId="0" fontId="7" fillId="5" borderId="19" xfId="0" applyFont="1" applyFill="1" applyBorder="1"/>
    <xf numFmtId="0" fontId="7" fillId="5" borderId="20" xfId="0" applyFont="1" applyFill="1" applyBorder="1" applyAlignment="1">
      <alignment wrapText="1"/>
    </xf>
    <xf numFmtId="0" fontId="7" fillId="5" borderId="19" xfId="0" applyFont="1" applyFill="1" applyBorder="1" applyAlignment="1">
      <alignment wrapText="1"/>
    </xf>
    <xf numFmtId="0" fontId="0" fillId="3" borderId="0" xfId="0" applyFill="1" applyAlignment="1">
      <alignment wrapText="1"/>
    </xf>
    <xf numFmtId="3" fontId="6" fillId="0" borderId="15" xfId="0" applyNumberFormat="1" applyFont="1" applyFill="1" applyBorder="1" applyAlignment="1">
      <alignment horizontal="right" vertical="top" wrapText="1"/>
    </xf>
    <xf numFmtId="3" fontId="6" fillId="4" borderId="6" xfId="0" applyNumberFormat="1" applyFont="1" applyFill="1" applyBorder="1" applyAlignment="1">
      <alignment horizontal="right" vertical="top" wrapText="1"/>
    </xf>
    <xf numFmtId="3" fontId="7" fillId="5" borderId="4" xfId="0" applyNumberFormat="1" applyFont="1" applyFill="1" applyBorder="1"/>
    <xf numFmtId="164" fontId="7" fillId="5" borderId="15" xfId="1" applyNumberFormat="1" applyFont="1" applyFill="1" applyBorder="1"/>
    <xf numFmtId="3" fontId="7" fillId="5" borderId="15" xfId="0" applyNumberFormat="1" applyFont="1" applyFill="1" applyBorder="1"/>
    <xf numFmtId="164" fontId="7" fillId="5" borderId="5" xfId="1" applyNumberFormat="1" applyFont="1" applyFill="1" applyBorder="1"/>
    <xf numFmtId="3" fontId="7" fillId="5" borderId="6" xfId="0" applyNumberFormat="1" applyFont="1" applyFill="1" applyBorder="1"/>
    <xf numFmtId="3" fontId="0" fillId="3" borderId="0" xfId="0" applyNumberFormat="1" applyFill="1"/>
    <xf numFmtId="0" fontId="6" fillId="0" borderId="4" xfId="0" applyFont="1" applyFill="1" applyBorder="1" applyAlignment="1">
      <alignment horizontal="right" vertical="top" wrapText="1"/>
    </xf>
    <xf numFmtId="10" fontId="7" fillId="5" borderId="15" xfId="1" applyNumberFormat="1" applyFont="1" applyFill="1" applyBorder="1"/>
    <xf numFmtId="0" fontId="4" fillId="0" borderId="9" xfId="0" applyFont="1" applyFill="1" applyBorder="1" applyAlignment="1">
      <alignment horizontal="right" vertical="top" wrapText="1"/>
    </xf>
    <xf numFmtId="3" fontId="4" fillId="0" borderId="21" xfId="0" applyNumberFormat="1" applyFont="1" applyFill="1" applyBorder="1" applyAlignment="1">
      <alignment horizontal="right" vertical="top" wrapText="1"/>
    </xf>
    <xf numFmtId="3" fontId="4" fillId="4" borderId="22" xfId="0" applyNumberFormat="1" applyFont="1" applyFill="1" applyBorder="1" applyAlignment="1">
      <alignment horizontal="right" vertical="top" wrapText="1"/>
    </xf>
    <xf numFmtId="3" fontId="7" fillId="5" borderId="9" xfId="0" applyNumberFormat="1" applyFont="1" applyFill="1" applyBorder="1"/>
    <xf numFmtId="3" fontId="7" fillId="5" borderId="21" xfId="0" applyNumberFormat="1" applyFont="1" applyFill="1" applyBorder="1"/>
    <xf numFmtId="0" fontId="7" fillId="5" borderId="10" xfId="0" applyFont="1" applyFill="1" applyBorder="1"/>
    <xf numFmtId="0" fontId="4" fillId="0" borderId="23" xfId="0" applyFont="1" applyFill="1" applyBorder="1" applyAlignment="1">
      <alignment horizontal="left" vertical="top"/>
    </xf>
    <xf numFmtId="44" fontId="0" fillId="0" borderId="0" xfId="0" applyNumberForma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510067\AppData\Local\Temp\notes65C8FE\F&#246;rderung_Anpassung2023_mit%20Einmalzahl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Fortschr 2024"/>
      <sheetName val="Tarifrunde 2023"/>
      <sheetName val="Budget Fortschr 2022"/>
      <sheetName val="Tarifrunde 2020"/>
      <sheetName val="Budget Fortschr 2020"/>
      <sheetName val="Tarifrunde 2018"/>
      <sheetName val="Budget Fortschr 2018"/>
      <sheetName val="Tarifrunde 2016"/>
      <sheetName val="Budget Fortschr 2016"/>
      <sheetName val="Tarifrunde2014"/>
      <sheetName val="Tarifsteigerungen"/>
      <sheetName val="Budget Fortschr Förderung2014"/>
      <sheetName val="ErhöhungFörderung2012"/>
      <sheetName val="Äli 14-15 erfasst"/>
      <sheetName val="Änderungsliste 12-13 erfasst"/>
      <sheetName val="Fachberatungsstellen etc"/>
      <sheetName val="Kompatibilitätsbericht"/>
    </sheetNames>
    <sheetDataSet>
      <sheetData sheetId="0"/>
      <sheetData sheetId="1"/>
      <sheetData sheetId="2">
        <row r="48">
          <cell r="I48">
            <v>0.8382623921426392</v>
          </cell>
        </row>
        <row r="49">
          <cell r="I49">
            <v>0.78068865066762227</v>
          </cell>
        </row>
        <row r="50">
          <cell r="I50">
            <v>0.82476719196763104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workbookViewId="0">
      <selection activeCell="F5" sqref="F5"/>
    </sheetView>
  </sheetViews>
  <sheetFormatPr baseColWidth="10" defaultRowHeight="14.25" x14ac:dyDescent="0.2"/>
  <cols>
    <col min="1" max="1" width="21.5" customWidth="1"/>
    <col min="2" max="2" width="23.125" customWidth="1"/>
    <col min="3" max="3" width="20.125" bestFit="1" customWidth="1"/>
    <col min="4" max="4" width="14.625" customWidth="1"/>
    <col min="5" max="5" width="27.25" customWidth="1"/>
    <col min="6" max="6" width="16.875" customWidth="1"/>
    <col min="7" max="7" width="12.625" customWidth="1"/>
    <col min="8" max="8" width="13" customWidth="1"/>
    <col min="11" max="11" width="14.625" customWidth="1"/>
    <col min="12" max="12" width="14.5" customWidth="1"/>
    <col min="257" max="257" width="21.5" customWidth="1"/>
    <col min="258" max="258" width="23.125" customWidth="1"/>
    <col min="259" max="259" width="20.125" bestFit="1" customWidth="1"/>
    <col min="260" max="260" width="14.625" customWidth="1"/>
    <col min="261" max="261" width="27.25" customWidth="1"/>
    <col min="262" max="262" width="16.875" customWidth="1"/>
    <col min="263" max="263" width="12.625" customWidth="1"/>
    <col min="264" max="264" width="13" customWidth="1"/>
    <col min="267" max="267" width="14.625" customWidth="1"/>
    <col min="268" max="268" width="14.5" customWidth="1"/>
    <col min="513" max="513" width="21.5" customWidth="1"/>
    <col min="514" max="514" width="23.125" customWidth="1"/>
    <col min="515" max="515" width="20.125" bestFit="1" customWidth="1"/>
    <col min="516" max="516" width="14.625" customWidth="1"/>
    <col min="517" max="517" width="27.25" customWidth="1"/>
    <col min="518" max="518" width="16.875" customWidth="1"/>
    <col min="519" max="519" width="12.625" customWidth="1"/>
    <col min="520" max="520" width="13" customWidth="1"/>
    <col min="523" max="523" width="14.625" customWidth="1"/>
    <col min="524" max="524" width="14.5" customWidth="1"/>
    <col min="769" max="769" width="21.5" customWidth="1"/>
    <col min="770" max="770" width="23.125" customWidth="1"/>
    <col min="771" max="771" width="20.125" bestFit="1" customWidth="1"/>
    <col min="772" max="772" width="14.625" customWidth="1"/>
    <col min="773" max="773" width="27.25" customWidth="1"/>
    <col min="774" max="774" width="16.875" customWidth="1"/>
    <col min="775" max="775" width="12.625" customWidth="1"/>
    <col min="776" max="776" width="13" customWidth="1"/>
    <col min="779" max="779" width="14.625" customWidth="1"/>
    <col min="780" max="780" width="14.5" customWidth="1"/>
    <col min="1025" max="1025" width="21.5" customWidth="1"/>
    <col min="1026" max="1026" width="23.125" customWidth="1"/>
    <col min="1027" max="1027" width="20.125" bestFit="1" customWidth="1"/>
    <col min="1028" max="1028" width="14.625" customWidth="1"/>
    <col min="1029" max="1029" width="27.25" customWidth="1"/>
    <col min="1030" max="1030" width="16.875" customWidth="1"/>
    <col min="1031" max="1031" width="12.625" customWidth="1"/>
    <col min="1032" max="1032" width="13" customWidth="1"/>
    <col min="1035" max="1035" width="14.625" customWidth="1"/>
    <col min="1036" max="1036" width="14.5" customWidth="1"/>
    <col min="1281" max="1281" width="21.5" customWidth="1"/>
    <col min="1282" max="1282" width="23.125" customWidth="1"/>
    <col min="1283" max="1283" width="20.125" bestFit="1" customWidth="1"/>
    <col min="1284" max="1284" width="14.625" customWidth="1"/>
    <col min="1285" max="1285" width="27.25" customWidth="1"/>
    <col min="1286" max="1286" width="16.875" customWidth="1"/>
    <col min="1287" max="1287" width="12.625" customWidth="1"/>
    <col min="1288" max="1288" width="13" customWidth="1"/>
    <col min="1291" max="1291" width="14.625" customWidth="1"/>
    <col min="1292" max="1292" width="14.5" customWidth="1"/>
    <col min="1537" max="1537" width="21.5" customWidth="1"/>
    <col min="1538" max="1538" width="23.125" customWidth="1"/>
    <col min="1539" max="1539" width="20.125" bestFit="1" customWidth="1"/>
    <col min="1540" max="1540" width="14.625" customWidth="1"/>
    <col min="1541" max="1541" width="27.25" customWidth="1"/>
    <col min="1542" max="1542" width="16.875" customWidth="1"/>
    <col min="1543" max="1543" width="12.625" customWidth="1"/>
    <col min="1544" max="1544" width="13" customWidth="1"/>
    <col min="1547" max="1547" width="14.625" customWidth="1"/>
    <col min="1548" max="1548" width="14.5" customWidth="1"/>
    <col min="1793" max="1793" width="21.5" customWidth="1"/>
    <col min="1794" max="1794" width="23.125" customWidth="1"/>
    <col min="1795" max="1795" width="20.125" bestFit="1" customWidth="1"/>
    <col min="1796" max="1796" width="14.625" customWidth="1"/>
    <col min="1797" max="1797" width="27.25" customWidth="1"/>
    <col min="1798" max="1798" width="16.875" customWidth="1"/>
    <col min="1799" max="1799" width="12.625" customWidth="1"/>
    <col min="1800" max="1800" width="13" customWidth="1"/>
    <col min="1803" max="1803" width="14.625" customWidth="1"/>
    <col min="1804" max="1804" width="14.5" customWidth="1"/>
    <col min="2049" max="2049" width="21.5" customWidth="1"/>
    <col min="2050" max="2050" width="23.125" customWidth="1"/>
    <col min="2051" max="2051" width="20.125" bestFit="1" customWidth="1"/>
    <col min="2052" max="2052" width="14.625" customWidth="1"/>
    <col min="2053" max="2053" width="27.25" customWidth="1"/>
    <col min="2054" max="2054" width="16.875" customWidth="1"/>
    <col min="2055" max="2055" width="12.625" customWidth="1"/>
    <col min="2056" max="2056" width="13" customWidth="1"/>
    <col min="2059" max="2059" width="14.625" customWidth="1"/>
    <col min="2060" max="2060" width="14.5" customWidth="1"/>
    <col min="2305" max="2305" width="21.5" customWidth="1"/>
    <col min="2306" max="2306" width="23.125" customWidth="1"/>
    <col min="2307" max="2307" width="20.125" bestFit="1" customWidth="1"/>
    <col min="2308" max="2308" width="14.625" customWidth="1"/>
    <col min="2309" max="2309" width="27.25" customWidth="1"/>
    <col min="2310" max="2310" width="16.875" customWidth="1"/>
    <col min="2311" max="2311" width="12.625" customWidth="1"/>
    <col min="2312" max="2312" width="13" customWidth="1"/>
    <col min="2315" max="2315" width="14.625" customWidth="1"/>
    <col min="2316" max="2316" width="14.5" customWidth="1"/>
    <col min="2561" max="2561" width="21.5" customWidth="1"/>
    <col min="2562" max="2562" width="23.125" customWidth="1"/>
    <col min="2563" max="2563" width="20.125" bestFit="1" customWidth="1"/>
    <col min="2564" max="2564" width="14.625" customWidth="1"/>
    <col min="2565" max="2565" width="27.25" customWidth="1"/>
    <col min="2566" max="2566" width="16.875" customWidth="1"/>
    <col min="2567" max="2567" width="12.625" customWidth="1"/>
    <col min="2568" max="2568" width="13" customWidth="1"/>
    <col min="2571" max="2571" width="14.625" customWidth="1"/>
    <col min="2572" max="2572" width="14.5" customWidth="1"/>
    <col min="2817" max="2817" width="21.5" customWidth="1"/>
    <col min="2818" max="2818" width="23.125" customWidth="1"/>
    <col min="2819" max="2819" width="20.125" bestFit="1" customWidth="1"/>
    <col min="2820" max="2820" width="14.625" customWidth="1"/>
    <col min="2821" max="2821" width="27.25" customWidth="1"/>
    <col min="2822" max="2822" width="16.875" customWidth="1"/>
    <col min="2823" max="2823" width="12.625" customWidth="1"/>
    <col min="2824" max="2824" width="13" customWidth="1"/>
    <col min="2827" max="2827" width="14.625" customWidth="1"/>
    <col min="2828" max="2828" width="14.5" customWidth="1"/>
    <col min="3073" max="3073" width="21.5" customWidth="1"/>
    <col min="3074" max="3074" width="23.125" customWidth="1"/>
    <col min="3075" max="3075" width="20.125" bestFit="1" customWidth="1"/>
    <col min="3076" max="3076" width="14.625" customWidth="1"/>
    <col min="3077" max="3077" width="27.25" customWidth="1"/>
    <col min="3078" max="3078" width="16.875" customWidth="1"/>
    <col min="3079" max="3079" width="12.625" customWidth="1"/>
    <col min="3080" max="3080" width="13" customWidth="1"/>
    <col min="3083" max="3083" width="14.625" customWidth="1"/>
    <col min="3084" max="3084" width="14.5" customWidth="1"/>
    <col min="3329" max="3329" width="21.5" customWidth="1"/>
    <col min="3330" max="3330" width="23.125" customWidth="1"/>
    <col min="3331" max="3331" width="20.125" bestFit="1" customWidth="1"/>
    <col min="3332" max="3332" width="14.625" customWidth="1"/>
    <col min="3333" max="3333" width="27.25" customWidth="1"/>
    <col min="3334" max="3334" width="16.875" customWidth="1"/>
    <col min="3335" max="3335" width="12.625" customWidth="1"/>
    <col min="3336" max="3336" width="13" customWidth="1"/>
    <col min="3339" max="3339" width="14.625" customWidth="1"/>
    <col min="3340" max="3340" width="14.5" customWidth="1"/>
    <col min="3585" max="3585" width="21.5" customWidth="1"/>
    <col min="3586" max="3586" width="23.125" customWidth="1"/>
    <col min="3587" max="3587" width="20.125" bestFit="1" customWidth="1"/>
    <col min="3588" max="3588" width="14.625" customWidth="1"/>
    <col min="3589" max="3589" width="27.25" customWidth="1"/>
    <col min="3590" max="3590" width="16.875" customWidth="1"/>
    <col min="3591" max="3591" width="12.625" customWidth="1"/>
    <col min="3592" max="3592" width="13" customWidth="1"/>
    <col min="3595" max="3595" width="14.625" customWidth="1"/>
    <col min="3596" max="3596" width="14.5" customWidth="1"/>
    <col min="3841" max="3841" width="21.5" customWidth="1"/>
    <col min="3842" max="3842" width="23.125" customWidth="1"/>
    <col min="3843" max="3843" width="20.125" bestFit="1" customWidth="1"/>
    <col min="3844" max="3844" width="14.625" customWidth="1"/>
    <col min="3845" max="3845" width="27.25" customWidth="1"/>
    <col min="3846" max="3846" width="16.875" customWidth="1"/>
    <col min="3847" max="3847" width="12.625" customWidth="1"/>
    <col min="3848" max="3848" width="13" customWidth="1"/>
    <col min="3851" max="3851" width="14.625" customWidth="1"/>
    <col min="3852" max="3852" width="14.5" customWidth="1"/>
    <col min="4097" max="4097" width="21.5" customWidth="1"/>
    <col min="4098" max="4098" width="23.125" customWidth="1"/>
    <col min="4099" max="4099" width="20.125" bestFit="1" customWidth="1"/>
    <col min="4100" max="4100" width="14.625" customWidth="1"/>
    <col min="4101" max="4101" width="27.25" customWidth="1"/>
    <col min="4102" max="4102" width="16.875" customWidth="1"/>
    <col min="4103" max="4103" width="12.625" customWidth="1"/>
    <col min="4104" max="4104" width="13" customWidth="1"/>
    <col min="4107" max="4107" width="14.625" customWidth="1"/>
    <col min="4108" max="4108" width="14.5" customWidth="1"/>
    <col min="4353" max="4353" width="21.5" customWidth="1"/>
    <col min="4354" max="4354" width="23.125" customWidth="1"/>
    <col min="4355" max="4355" width="20.125" bestFit="1" customWidth="1"/>
    <col min="4356" max="4356" width="14.625" customWidth="1"/>
    <col min="4357" max="4357" width="27.25" customWidth="1"/>
    <col min="4358" max="4358" width="16.875" customWidth="1"/>
    <col min="4359" max="4359" width="12.625" customWidth="1"/>
    <col min="4360" max="4360" width="13" customWidth="1"/>
    <col min="4363" max="4363" width="14.625" customWidth="1"/>
    <col min="4364" max="4364" width="14.5" customWidth="1"/>
    <col min="4609" max="4609" width="21.5" customWidth="1"/>
    <col min="4610" max="4610" width="23.125" customWidth="1"/>
    <col min="4611" max="4611" width="20.125" bestFit="1" customWidth="1"/>
    <col min="4612" max="4612" width="14.625" customWidth="1"/>
    <col min="4613" max="4613" width="27.25" customWidth="1"/>
    <col min="4614" max="4614" width="16.875" customWidth="1"/>
    <col min="4615" max="4615" width="12.625" customWidth="1"/>
    <col min="4616" max="4616" width="13" customWidth="1"/>
    <col min="4619" max="4619" width="14.625" customWidth="1"/>
    <col min="4620" max="4620" width="14.5" customWidth="1"/>
    <col min="4865" max="4865" width="21.5" customWidth="1"/>
    <col min="4866" max="4866" width="23.125" customWidth="1"/>
    <col min="4867" max="4867" width="20.125" bestFit="1" customWidth="1"/>
    <col min="4868" max="4868" width="14.625" customWidth="1"/>
    <col min="4869" max="4869" width="27.25" customWidth="1"/>
    <col min="4870" max="4870" width="16.875" customWidth="1"/>
    <col min="4871" max="4871" width="12.625" customWidth="1"/>
    <col min="4872" max="4872" width="13" customWidth="1"/>
    <col min="4875" max="4875" width="14.625" customWidth="1"/>
    <col min="4876" max="4876" width="14.5" customWidth="1"/>
    <col min="5121" max="5121" width="21.5" customWidth="1"/>
    <col min="5122" max="5122" width="23.125" customWidth="1"/>
    <col min="5123" max="5123" width="20.125" bestFit="1" customWidth="1"/>
    <col min="5124" max="5124" width="14.625" customWidth="1"/>
    <col min="5125" max="5125" width="27.25" customWidth="1"/>
    <col min="5126" max="5126" width="16.875" customWidth="1"/>
    <col min="5127" max="5127" width="12.625" customWidth="1"/>
    <col min="5128" max="5128" width="13" customWidth="1"/>
    <col min="5131" max="5131" width="14.625" customWidth="1"/>
    <col min="5132" max="5132" width="14.5" customWidth="1"/>
    <col min="5377" max="5377" width="21.5" customWidth="1"/>
    <col min="5378" max="5378" width="23.125" customWidth="1"/>
    <col min="5379" max="5379" width="20.125" bestFit="1" customWidth="1"/>
    <col min="5380" max="5380" width="14.625" customWidth="1"/>
    <col min="5381" max="5381" width="27.25" customWidth="1"/>
    <col min="5382" max="5382" width="16.875" customWidth="1"/>
    <col min="5383" max="5383" width="12.625" customWidth="1"/>
    <col min="5384" max="5384" width="13" customWidth="1"/>
    <col min="5387" max="5387" width="14.625" customWidth="1"/>
    <col min="5388" max="5388" width="14.5" customWidth="1"/>
    <col min="5633" max="5633" width="21.5" customWidth="1"/>
    <col min="5634" max="5634" width="23.125" customWidth="1"/>
    <col min="5635" max="5635" width="20.125" bestFit="1" customWidth="1"/>
    <col min="5636" max="5636" width="14.625" customWidth="1"/>
    <col min="5637" max="5637" width="27.25" customWidth="1"/>
    <col min="5638" max="5638" width="16.875" customWidth="1"/>
    <col min="5639" max="5639" width="12.625" customWidth="1"/>
    <col min="5640" max="5640" width="13" customWidth="1"/>
    <col min="5643" max="5643" width="14.625" customWidth="1"/>
    <col min="5644" max="5644" width="14.5" customWidth="1"/>
    <col min="5889" max="5889" width="21.5" customWidth="1"/>
    <col min="5890" max="5890" width="23.125" customWidth="1"/>
    <col min="5891" max="5891" width="20.125" bestFit="1" customWidth="1"/>
    <col min="5892" max="5892" width="14.625" customWidth="1"/>
    <col min="5893" max="5893" width="27.25" customWidth="1"/>
    <col min="5894" max="5894" width="16.875" customWidth="1"/>
    <col min="5895" max="5895" width="12.625" customWidth="1"/>
    <col min="5896" max="5896" width="13" customWidth="1"/>
    <col min="5899" max="5899" width="14.625" customWidth="1"/>
    <col min="5900" max="5900" width="14.5" customWidth="1"/>
    <col min="6145" max="6145" width="21.5" customWidth="1"/>
    <col min="6146" max="6146" width="23.125" customWidth="1"/>
    <col min="6147" max="6147" width="20.125" bestFit="1" customWidth="1"/>
    <col min="6148" max="6148" width="14.625" customWidth="1"/>
    <col min="6149" max="6149" width="27.25" customWidth="1"/>
    <col min="6150" max="6150" width="16.875" customWidth="1"/>
    <col min="6151" max="6151" width="12.625" customWidth="1"/>
    <col min="6152" max="6152" width="13" customWidth="1"/>
    <col min="6155" max="6155" width="14.625" customWidth="1"/>
    <col min="6156" max="6156" width="14.5" customWidth="1"/>
    <col min="6401" max="6401" width="21.5" customWidth="1"/>
    <col min="6402" max="6402" width="23.125" customWidth="1"/>
    <col min="6403" max="6403" width="20.125" bestFit="1" customWidth="1"/>
    <col min="6404" max="6404" width="14.625" customWidth="1"/>
    <col min="6405" max="6405" width="27.25" customWidth="1"/>
    <col min="6406" max="6406" width="16.875" customWidth="1"/>
    <col min="6407" max="6407" width="12.625" customWidth="1"/>
    <col min="6408" max="6408" width="13" customWidth="1"/>
    <col min="6411" max="6411" width="14.625" customWidth="1"/>
    <col min="6412" max="6412" width="14.5" customWidth="1"/>
    <col min="6657" max="6657" width="21.5" customWidth="1"/>
    <col min="6658" max="6658" width="23.125" customWidth="1"/>
    <col min="6659" max="6659" width="20.125" bestFit="1" customWidth="1"/>
    <col min="6660" max="6660" width="14.625" customWidth="1"/>
    <col min="6661" max="6661" width="27.25" customWidth="1"/>
    <col min="6662" max="6662" width="16.875" customWidth="1"/>
    <col min="6663" max="6663" width="12.625" customWidth="1"/>
    <col min="6664" max="6664" width="13" customWidth="1"/>
    <col min="6667" max="6667" width="14.625" customWidth="1"/>
    <col min="6668" max="6668" width="14.5" customWidth="1"/>
    <col min="6913" max="6913" width="21.5" customWidth="1"/>
    <col min="6914" max="6914" width="23.125" customWidth="1"/>
    <col min="6915" max="6915" width="20.125" bestFit="1" customWidth="1"/>
    <col min="6916" max="6916" width="14.625" customWidth="1"/>
    <col min="6917" max="6917" width="27.25" customWidth="1"/>
    <col min="6918" max="6918" width="16.875" customWidth="1"/>
    <col min="6919" max="6919" width="12.625" customWidth="1"/>
    <col min="6920" max="6920" width="13" customWidth="1"/>
    <col min="6923" max="6923" width="14.625" customWidth="1"/>
    <col min="6924" max="6924" width="14.5" customWidth="1"/>
    <col min="7169" max="7169" width="21.5" customWidth="1"/>
    <col min="7170" max="7170" width="23.125" customWidth="1"/>
    <col min="7171" max="7171" width="20.125" bestFit="1" customWidth="1"/>
    <col min="7172" max="7172" width="14.625" customWidth="1"/>
    <col min="7173" max="7173" width="27.25" customWidth="1"/>
    <col min="7174" max="7174" width="16.875" customWidth="1"/>
    <col min="7175" max="7175" width="12.625" customWidth="1"/>
    <col min="7176" max="7176" width="13" customWidth="1"/>
    <col min="7179" max="7179" width="14.625" customWidth="1"/>
    <col min="7180" max="7180" width="14.5" customWidth="1"/>
    <col min="7425" max="7425" width="21.5" customWidth="1"/>
    <col min="7426" max="7426" width="23.125" customWidth="1"/>
    <col min="7427" max="7427" width="20.125" bestFit="1" customWidth="1"/>
    <col min="7428" max="7428" width="14.625" customWidth="1"/>
    <col min="7429" max="7429" width="27.25" customWidth="1"/>
    <col min="7430" max="7430" width="16.875" customWidth="1"/>
    <col min="7431" max="7431" width="12.625" customWidth="1"/>
    <col min="7432" max="7432" width="13" customWidth="1"/>
    <col min="7435" max="7435" width="14.625" customWidth="1"/>
    <col min="7436" max="7436" width="14.5" customWidth="1"/>
    <col min="7681" max="7681" width="21.5" customWidth="1"/>
    <col min="7682" max="7682" width="23.125" customWidth="1"/>
    <col min="7683" max="7683" width="20.125" bestFit="1" customWidth="1"/>
    <col min="7684" max="7684" width="14.625" customWidth="1"/>
    <col min="7685" max="7685" width="27.25" customWidth="1"/>
    <col min="7686" max="7686" width="16.875" customWidth="1"/>
    <col min="7687" max="7687" width="12.625" customWidth="1"/>
    <col min="7688" max="7688" width="13" customWidth="1"/>
    <col min="7691" max="7691" width="14.625" customWidth="1"/>
    <col min="7692" max="7692" width="14.5" customWidth="1"/>
    <col min="7937" max="7937" width="21.5" customWidth="1"/>
    <col min="7938" max="7938" width="23.125" customWidth="1"/>
    <col min="7939" max="7939" width="20.125" bestFit="1" customWidth="1"/>
    <col min="7940" max="7940" width="14.625" customWidth="1"/>
    <col min="7941" max="7941" width="27.25" customWidth="1"/>
    <col min="7942" max="7942" width="16.875" customWidth="1"/>
    <col min="7943" max="7943" width="12.625" customWidth="1"/>
    <col min="7944" max="7944" width="13" customWidth="1"/>
    <col min="7947" max="7947" width="14.625" customWidth="1"/>
    <col min="7948" max="7948" width="14.5" customWidth="1"/>
    <col min="8193" max="8193" width="21.5" customWidth="1"/>
    <col min="8194" max="8194" width="23.125" customWidth="1"/>
    <col min="8195" max="8195" width="20.125" bestFit="1" customWidth="1"/>
    <col min="8196" max="8196" width="14.625" customWidth="1"/>
    <col min="8197" max="8197" width="27.25" customWidth="1"/>
    <col min="8198" max="8198" width="16.875" customWidth="1"/>
    <col min="8199" max="8199" width="12.625" customWidth="1"/>
    <col min="8200" max="8200" width="13" customWidth="1"/>
    <col min="8203" max="8203" width="14.625" customWidth="1"/>
    <col min="8204" max="8204" width="14.5" customWidth="1"/>
    <col min="8449" max="8449" width="21.5" customWidth="1"/>
    <col min="8450" max="8450" width="23.125" customWidth="1"/>
    <col min="8451" max="8451" width="20.125" bestFit="1" customWidth="1"/>
    <col min="8452" max="8452" width="14.625" customWidth="1"/>
    <col min="8453" max="8453" width="27.25" customWidth="1"/>
    <col min="8454" max="8454" width="16.875" customWidth="1"/>
    <col min="8455" max="8455" width="12.625" customWidth="1"/>
    <col min="8456" max="8456" width="13" customWidth="1"/>
    <col min="8459" max="8459" width="14.625" customWidth="1"/>
    <col min="8460" max="8460" width="14.5" customWidth="1"/>
    <col min="8705" max="8705" width="21.5" customWidth="1"/>
    <col min="8706" max="8706" width="23.125" customWidth="1"/>
    <col min="8707" max="8707" width="20.125" bestFit="1" customWidth="1"/>
    <col min="8708" max="8708" width="14.625" customWidth="1"/>
    <col min="8709" max="8709" width="27.25" customWidth="1"/>
    <col min="8710" max="8710" width="16.875" customWidth="1"/>
    <col min="8711" max="8711" width="12.625" customWidth="1"/>
    <col min="8712" max="8712" width="13" customWidth="1"/>
    <col min="8715" max="8715" width="14.625" customWidth="1"/>
    <col min="8716" max="8716" width="14.5" customWidth="1"/>
    <col min="8961" max="8961" width="21.5" customWidth="1"/>
    <col min="8962" max="8962" width="23.125" customWidth="1"/>
    <col min="8963" max="8963" width="20.125" bestFit="1" customWidth="1"/>
    <col min="8964" max="8964" width="14.625" customWidth="1"/>
    <col min="8965" max="8965" width="27.25" customWidth="1"/>
    <col min="8966" max="8966" width="16.875" customWidth="1"/>
    <col min="8967" max="8967" width="12.625" customWidth="1"/>
    <col min="8968" max="8968" width="13" customWidth="1"/>
    <col min="8971" max="8971" width="14.625" customWidth="1"/>
    <col min="8972" max="8972" width="14.5" customWidth="1"/>
    <col min="9217" max="9217" width="21.5" customWidth="1"/>
    <col min="9218" max="9218" width="23.125" customWidth="1"/>
    <col min="9219" max="9219" width="20.125" bestFit="1" customWidth="1"/>
    <col min="9220" max="9220" width="14.625" customWidth="1"/>
    <col min="9221" max="9221" width="27.25" customWidth="1"/>
    <col min="9222" max="9222" width="16.875" customWidth="1"/>
    <col min="9223" max="9223" width="12.625" customWidth="1"/>
    <col min="9224" max="9224" width="13" customWidth="1"/>
    <col min="9227" max="9227" width="14.625" customWidth="1"/>
    <col min="9228" max="9228" width="14.5" customWidth="1"/>
    <col min="9473" max="9473" width="21.5" customWidth="1"/>
    <col min="9474" max="9474" width="23.125" customWidth="1"/>
    <col min="9475" max="9475" width="20.125" bestFit="1" customWidth="1"/>
    <col min="9476" max="9476" width="14.625" customWidth="1"/>
    <col min="9477" max="9477" width="27.25" customWidth="1"/>
    <col min="9478" max="9478" width="16.875" customWidth="1"/>
    <col min="9479" max="9479" width="12.625" customWidth="1"/>
    <col min="9480" max="9480" width="13" customWidth="1"/>
    <col min="9483" max="9483" width="14.625" customWidth="1"/>
    <col min="9484" max="9484" width="14.5" customWidth="1"/>
    <col min="9729" max="9729" width="21.5" customWidth="1"/>
    <col min="9730" max="9730" width="23.125" customWidth="1"/>
    <col min="9731" max="9731" width="20.125" bestFit="1" customWidth="1"/>
    <col min="9732" max="9732" width="14.625" customWidth="1"/>
    <col min="9733" max="9733" width="27.25" customWidth="1"/>
    <col min="9734" max="9734" width="16.875" customWidth="1"/>
    <col min="9735" max="9735" width="12.625" customWidth="1"/>
    <col min="9736" max="9736" width="13" customWidth="1"/>
    <col min="9739" max="9739" width="14.625" customWidth="1"/>
    <col min="9740" max="9740" width="14.5" customWidth="1"/>
    <col min="9985" max="9985" width="21.5" customWidth="1"/>
    <col min="9986" max="9986" width="23.125" customWidth="1"/>
    <col min="9987" max="9987" width="20.125" bestFit="1" customWidth="1"/>
    <col min="9988" max="9988" width="14.625" customWidth="1"/>
    <col min="9989" max="9989" width="27.25" customWidth="1"/>
    <col min="9990" max="9990" width="16.875" customWidth="1"/>
    <col min="9991" max="9991" width="12.625" customWidth="1"/>
    <col min="9992" max="9992" width="13" customWidth="1"/>
    <col min="9995" max="9995" width="14.625" customWidth="1"/>
    <col min="9996" max="9996" width="14.5" customWidth="1"/>
    <col min="10241" max="10241" width="21.5" customWidth="1"/>
    <col min="10242" max="10242" width="23.125" customWidth="1"/>
    <col min="10243" max="10243" width="20.125" bestFit="1" customWidth="1"/>
    <col min="10244" max="10244" width="14.625" customWidth="1"/>
    <col min="10245" max="10245" width="27.25" customWidth="1"/>
    <col min="10246" max="10246" width="16.875" customWidth="1"/>
    <col min="10247" max="10247" width="12.625" customWidth="1"/>
    <col min="10248" max="10248" width="13" customWidth="1"/>
    <col min="10251" max="10251" width="14.625" customWidth="1"/>
    <col min="10252" max="10252" width="14.5" customWidth="1"/>
    <col min="10497" max="10497" width="21.5" customWidth="1"/>
    <col min="10498" max="10498" width="23.125" customWidth="1"/>
    <col min="10499" max="10499" width="20.125" bestFit="1" customWidth="1"/>
    <col min="10500" max="10500" width="14.625" customWidth="1"/>
    <col min="10501" max="10501" width="27.25" customWidth="1"/>
    <col min="10502" max="10502" width="16.875" customWidth="1"/>
    <col min="10503" max="10503" width="12.625" customWidth="1"/>
    <col min="10504" max="10504" width="13" customWidth="1"/>
    <col min="10507" max="10507" width="14.625" customWidth="1"/>
    <col min="10508" max="10508" width="14.5" customWidth="1"/>
    <col min="10753" max="10753" width="21.5" customWidth="1"/>
    <col min="10754" max="10754" width="23.125" customWidth="1"/>
    <col min="10755" max="10755" width="20.125" bestFit="1" customWidth="1"/>
    <col min="10756" max="10756" width="14.625" customWidth="1"/>
    <col min="10757" max="10757" width="27.25" customWidth="1"/>
    <col min="10758" max="10758" width="16.875" customWidth="1"/>
    <col min="10759" max="10759" width="12.625" customWidth="1"/>
    <col min="10760" max="10760" width="13" customWidth="1"/>
    <col min="10763" max="10763" width="14.625" customWidth="1"/>
    <col min="10764" max="10764" width="14.5" customWidth="1"/>
    <col min="11009" max="11009" width="21.5" customWidth="1"/>
    <col min="11010" max="11010" width="23.125" customWidth="1"/>
    <col min="11011" max="11011" width="20.125" bestFit="1" customWidth="1"/>
    <col min="11012" max="11012" width="14.625" customWidth="1"/>
    <col min="11013" max="11013" width="27.25" customWidth="1"/>
    <col min="11014" max="11014" width="16.875" customWidth="1"/>
    <col min="11015" max="11015" width="12.625" customWidth="1"/>
    <col min="11016" max="11016" width="13" customWidth="1"/>
    <col min="11019" max="11019" width="14.625" customWidth="1"/>
    <col min="11020" max="11020" width="14.5" customWidth="1"/>
    <col min="11265" max="11265" width="21.5" customWidth="1"/>
    <col min="11266" max="11266" width="23.125" customWidth="1"/>
    <col min="11267" max="11267" width="20.125" bestFit="1" customWidth="1"/>
    <col min="11268" max="11268" width="14.625" customWidth="1"/>
    <col min="11269" max="11269" width="27.25" customWidth="1"/>
    <col min="11270" max="11270" width="16.875" customWidth="1"/>
    <col min="11271" max="11271" width="12.625" customWidth="1"/>
    <col min="11272" max="11272" width="13" customWidth="1"/>
    <col min="11275" max="11275" width="14.625" customWidth="1"/>
    <col min="11276" max="11276" width="14.5" customWidth="1"/>
    <col min="11521" max="11521" width="21.5" customWidth="1"/>
    <col min="11522" max="11522" width="23.125" customWidth="1"/>
    <col min="11523" max="11523" width="20.125" bestFit="1" customWidth="1"/>
    <col min="11524" max="11524" width="14.625" customWidth="1"/>
    <col min="11525" max="11525" width="27.25" customWidth="1"/>
    <col min="11526" max="11526" width="16.875" customWidth="1"/>
    <col min="11527" max="11527" width="12.625" customWidth="1"/>
    <col min="11528" max="11528" width="13" customWidth="1"/>
    <col min="11531" max="11531" width="14.625" customWidth="1"/>
    <col min="11532" max="11532" width="14.5" customWidth="1"/>
    <col min="11777" max="11777" width="21.5" customWidth="1"/>
    <col min="11778" max="11778" width="23.125" customWidth="1"/>
    <col min="11779" max="11779" width="20.125" bestFit="1" customWidth="1"/>
    <col min="11780" max="11780" width="14.625" customWidth="1"/>
    <col min="11781" max="11781" width="27.25" customWidth="1"/>
    <col min="11782" max="11782" width="16.875" customWidth="1"/>
    <col min="11783" max="11783" width="12.625" customWidth="1"/>
    <col min="11784" max="11784" width="13" customWidth="1"/>
    <col min="11787" max="11787" width="14.625" customWidth="1"/>
    <col min="11788" max="11788" width="14.5" customWidth="1"/>
    <col min="12033" max="12033" width="21.5" customWidth="1"/>
    <col min="12034" max="12034" width="23.125" customWidth="1"/>
    <col min="12035" max="12035" width="20.125" bestFit="1" customWidth="1"/>
    <col min="12036" max="12036" width="14.625" customWidth="1"/>
    <col min="12037" max="12037" width="27.25" customWidth="1"/>
    <col min="12038" max="12038" width="16.875" customWidth="1"/>
    <col min="12039" max="12039" width="12.625" customWidth="1"/>
    <col min="12040" max="12040" width="13" customWidth="1"/>
    <col min="12043" max="12043" width="14.625" customWidth="1"/>
    <col min="12044" max="12044" width="14.5" customWidth="1"/>
    <col min="12289" max="12289" width="21.5" customWidth="1"/>
    <col min="12290" max="12290" width="23.125" customWidth="1"/>
    <col min="12291" max="12291" width="20.125" bestFit="1" customWidth="1"/>
    <col min="12292" max="12292" width="14.625" customWidth="1"/>
    <col min="12293" max="12293" width="27.25" customWidth="1"/>
    <col min="12294" max="12294" width="16.875" customWidth="1"/>
    <col min="12295" max="12295" width="12.625" customWidth="1"/>
    <col min="12296" max="12296" width="13" customWidth="1"/>
    <col min="12299" max="12299" width="14.625" customWidth="1"/>
    <col min="12300" max="12300" width="14.5" customWidth="1"/>
    <col min="12545" max="12545" width="21.5" customWidth="1"/>
    <col min="12546" max="12546" width="23.125" customWidth="1"/>
    <col min="12547" max="12547" width="20.125" bestFit="1" customWidth="1"/>
    <col min="12548" max="12548" width="14.625" customWidth="1"/>
    <col min="12549" max="12549" width="27.25" customWidth="1"/>
    <col min="12550" max="12550" width="16.875" customWidth="1"/>
    <col min="12551" max="12551" width="12.625" customWidth="1"/>
    <col min="12552" max="12552" width="13" customWidth="1"/>
    <col min="12555" max="12555" width="14.625" customWidth="1"/>
    <col min="12556" max="12556" width="14.5" customWidth="1"/>
    <col min="12801" max="12801" width="21.5" customWidth="1"/>
    <col min="12802" max="12802" width="23.125" customWidth="1"/>
    <col min="12803" max="12803" width="20.125" bestFit="1" customWidth="1"/>
    <col min="12804" max="12804" width="14.625" customWidth="1"/>
    <col min="12805" max="12805" width="27.25" customWidth="1"/>
    <col min="12806" max="12806" width="16.875" customWidth="1"/>
    <col min="12807" max="12807" width="12.625" customWidth="1"/>
    <col min="12808" max="12808" width="13" customWidth="1"/>
    <col min="12811" max="12811" width="14.625" customWidth="1"/>
    <col min="12812" max="12812" width="14.5" customWidth="1"/>
    <col min="13057" max="13057" width="21.5" customWidth="1"/>
    <col min="13058" max="13058" width="23.125" customWidth="1"/>
    <col min="13059" max="13059" width="20.125" bestFit="1" customWidth="1"/>
    <col min="13060" max="13060" width="14.625" customWidth="1"/>
    <col min="13061" max="13061" width="27.25" customWidth="1"/>
    <col min="13062" max="13062" width="16.875" customWidth="1"/>
    <col min="13063" max="13063" width="12.625" customWidth="1"/>
    <col min="13064" max="13064" width="13" customWidth="1"/>
    <col min="13067" max="13067" width="14.625" customWidth="1"/>
    <col min="13068" max="13068" width="14.5" customWidth="1"/>
    <col min="13313" max="13313" width="21.5" customWidth="1"/>
    <col min="13314" max="13314" width="23.125" customWidth="1"/>
    <col min="13315" max="13315" width="20.125" bestFit="1" customWidth="1"/>
    <col min="13316" max="13316" width="14.625" customWidth="1"/>
    <col min="13317" max="13317" width="27.25" customWidth="1"/>
    <col min="13318" max="13318" width="16.875" customWidth="1"/>
    <col min="13319" max="13319" width="12.625" customWidth="1"/>
    <col min="13320" max="13320" width="13" customWidth="1"/>
    <col min="13323" max="13323" width="14.625" customWidth="1"/>
    <col min="13324" max="13324" width="14.5" customWidth="1"/>
    <col min="13569" max="13569" width="21.5" customWidth="1"/>
    <col min="13570" max="13570" width="23.125" customWidth="1"/>
    <col min="13571" max="13571" width="20.125" bestFit="1" customWidth="1"/>
    <col min="13572" max="13572" width="14.625" customWidth="1"/>
    <col min="13573" max="13573" width="27.25" customWidth="1"/>
    <col min="13574" max="13574" width="16.875" customWidth="1"/>
    <col min="13575" max="13575" width="12.625" customWidth="1"/>
    <col min="13576" max="13576" width="13" customWidth="1"/>
    <col min="13579" max="13579" width="14.625" customWidth="1"/>
    <col min="13580" max="13580" width="14.5" customWidth="1"/>
    <col min="13825" max="13825" width="21.5" customWidth="1"/>
    <col min="13826" max="13826" width="23.125" customWidth="1"/>
    <col min="13827" max="13827" width="20.125" bestFit="1" customWidth="1"/>
    <col min="13828" max="13828" width="14.625" customWidth="1"/>
    <col min="13829" max="13829" width="27.25" customWidth="1"/>
    <col min="13830" max="13830" width="16.875" customWidth="1"/>
    <col min="13831" max="13831" width="12.625" customWidth="1"/>
    <col min="13832" max="13832" width="13" customWidth="1"/>
    <col min="13835" max="13835" width="14.625" customWidth="1"/>
    <col min="13836" max="13836" width="14.5" customWidth="1"/>
    <col min="14081" max="14081" width="21.5" customWidth="1"/>
    <col min="14082" max="14082" width="23.125" customWidth="1"/>
    <col min="14083" max="14083" width="20.125" bestFit="1" customWidth="1"/>
    <col min="14084" max="14084" width="14.625" customWidth="1"/>
    <col min="14085" max="14085" width="27.25" customWidth="1"/>
    <col min="14086" max="14086" width="16.875" customWidth="1"/>
    <col min="14087" max="14087" width="12.625" customWidth="1"/>
    <col min="14088" max="14088" width="13" customWidth="1"/>
    <col min="14091" max="14091" width="14.625" customWidth="1"/>
    <col min="14092" max="14092" width="14.5" customWidth="1"/>
    <col min="14337" max="14337" width="21.5" customWidth="1"/>
    <col min="14338" max="14338" width="23.125" customWidth="1"/>
    <col min="14339" max="14339" width="20.125" bestFit="1" customWidth="1"/>
    <col min="14340" max="14340" width="14.625" customWidth="1"/>
    <col min="14341" max="14341" width="27.25" customWidth="1"/>
    <col min="14342" max="14342" width="16.875" customWidth="1"/>
    <col min="14343" max="14343" width="12.625" customWidth="1"/>
    <col min="14344" max="14344" width="13" customWidth="1"/>
    <col min="14347" max="14347" width="14.625" customWidth="1"/>
    <col min="14348" max="14348" width="14.5" customWidth="1"/>
    <col min="14593" max="14593" width="21.5" customWidth="1"/>
    <col min="14594" max="14594" width="23.125" customWidth="1"/>
    <col min="14595" max="14595" width="20.125" bestFit="1" customWidth="1"/>
    <col min="14596" max="14596" width="14.625" customWidth="1"/>
    <col min="14597" max="14597" width="27.25" customWidth="1"/>
    <col min="14598" max="14598" width="16.875" customWidth="1"/>
    <col min="14599" max="14599" width="12.625" customWidth="1"/>
    <col min="14600" max="14600" width="13" customWidth="1"/>
    <col min="14603" max="14603" width="14.625" customWidth="1"/>
    <col min="14604" max="14604" width="14.5" customWidth="1"/>
    <col min="14849" max="14849" width="21.5" customWidth="1"/>
    <col min="14850" max="14850" width="23.125" customWidth="1"/>
    <col min="14851" max="14851" width="20.125" bestFit="1" customWidth="1"/>
    <col min="14852" max="14852" width="14.625" customWidth="1"/>
    <col min="14853" max="14853" width="27.25" customWidth="1"/>
    <col min="14854" max="14854" width="16.875" customWidth="1"/>
    <col min="14855" max="14855" width="12.625" customWidth="1"/>
    <col min="14856" max="14856" width="13" customWidth="1"/>
    <col min="14859" max="14859" width="14.625" customWidth="1"/>
    <col min="14860" max="14860" width="14.5" customWidth="1"/>
    <col min="15105" max="15105" width="21.5" customWidth="1"/>
    <col min="15106" max="15106" width="23.125" customWidth="1"/>
    <col min="15107" max="15107" width="20.125" bestFit="1" customWidth="1"/>
    <col min="15108" max="15108" width="14.625" customWidth="1"/>
    <col min="15109" max="15109" width="27.25" customWidth="1"/>
    <col min="15110" max="15110" width="16.875" customWidth="1"/>
    <col min="15111" max="15111" width="12.625" customWidth="1"/>
    <col min="15112" max="15112" width="13" customWidth="1"/>
    <col min="15115" max="15115" width="14.625" customWidth="1"/>
    <col min="15116" max="15116" width="14.5" customWidth="1"/>
    <col min="15361" max="15361" width="21.5" customWidth="1"/>
    <col min="15362" max="15362" width="23.125" customWidth="1"/>
    <col min="15363" max="15363" width="20.125" bestFit="1" customWidth="1"/>
    <col min="15364" max="15364" width="14.625" customWidth="1"/>
    <col min="15365" max="15365" width="27.25" customWidth="1"/>
    <col min="15366" max="15366" width="16.875" customWidth="1"/>
    <col min="15367" max="15367" width="12.625" customWidth="1"/>
    <col min="15368" max="15368" width="13" customWidth="1"/>
    <col min="15371" max="15371" width="14.625" customWidth="1"/>
    <col min="15372" max="15372" width="14.5" customWidth="1"/>
    <col min="15617" max="15617" width="21.5" customWidth="1"/>
    <col min="15618" max="15618" width="23.125" customWidth="1"/>
    <col min="15619" max="15619" width="20.125" bestFit="1" customWidth="1"/>
    <col min="15620" max="15620" width="14.625" customWidth="1"/>
    <col min="15621" max="15621" width="27.25" customWidth="1"/>
    <col min="15622" max="15622" width="16.875" customWidth="1"/>
    <col min="15623" max="15623" width="12.625" customWidth="1"/>
    <col min="15624" max="15624" width="13" customWidth="1"/>
    <col min="15627" max="15627" width="14.625" customWidth="1"/>
    <col min="15628" max="15628" width="14.5" customWidth="1"/>
    <col min="15873" max="15873" width="21.5" customWidth="1"/>
    <col min="15874" max="15874" width="23.125" customWidth="1"/>
    <col min="15875" max="15875" width="20.125" bestFit="1" customWidth="1"/>
    <col min="15876" max="15876" width="14.625" customWidth="1"/>
    <col min="15877" max="15877" width="27.25" customWidth="1"/>
    <col min="15878" max="15878" width="16.875" customWidth="1"/>
    <col min="15879" max="15879" width="12.625" customWidth="1"/>
    <col min="15880" max="15880" width="13" customWidth="1"/>
    <col min="15883" max="15883" width="14.625" customWidth="1"/>
    <col min="15884" max="15884" width="14.5" customWidth="1"/>
    <col min="16129" max="16129" width="21.5" customWidth="1"/>
    <col min="16130" max="16130" width="23.125" customWidth="1"/>
    <col min="16131" max="16131" width="20.125" bestFit="1" customWidth="1"/>
    <col min="16132" max="16132" width="14.625" customWidth="1"/>
    <col min="16133" max="16133" width="27.25" customWidth="1"/>
    <col min="16134" max="16134" width="16.875" customWidth="1"/>
    <col min="16135" max="16135" width="12.625" customWidth="1"/>
    <col min="16136" max="16136" width="13" customWidth="1"/>
    <col min="16139" max="16139" width="14.625" customWidth="1"/>
    <col min="16140" max="16140" width="14.5" customWidth="1"/>
  </cols>
  <sheetData>
    <row r="1" spans="1:8" x14ac:dyDescent="0.2">
      <c r="G1" s="1"/>
    </row>
    <row r="2" spans="1:8" x14ac:dyDescent="0.2">
      <c r="C2" t="s">
        <v>0</v>
      </c>
      <c r="G2" s="1">
        <v>5.4600000000000003E-2</v>
      </c>
    </row>
    <row r="3" spans="1:8" ht="18" x14ac:dyDescent="0.25">
      <c r="A3" s="2" t="s">
        <v>1</v>
      </c>
      <c r="C3" s="3" t="s">
        <v>2</v>
      </c>
      <c r="E3" s="3" t="s">
        <v>3</v>
      </c>
      <c r="G3" s="1">
        <f>0</f>
        <v>0</v>
      </c>
    </row>
    <row r="4" spans="1:8" x14ac:dyDescent="0.2">
      <c r="C4" s="3" t="s">
        <v>4</v>
      </c>
      <c r="G4" s="4">
        <v>9.4000000000000004E-3</v>
      </c>
    </row>
    <row r="5" spans="1:8" ht="15.75" x14ac:dyDescent="0.25">
      <c r="A5" s="5"/>
      <c r="C5" s="3" t="s">
        <v>5</v>
      </c>
      <c r="E5" s="3" t="s">
        <v>6</v>
      </c>
      <c r="F5" s="6"/>
      <c r="G5" s="1">
        <f>11.22/12*10/100</f>
        <v>9.3500000000000014E-2</v>
      </c>
    </row>
    <row r="6" spans="1:8" ht="15.75" x14ac:dyDescent="0.25">
      <c r="A6" s="5" t="s">
        <v>7</v>
      </c>
    </row>
    <row r="7" spans="1:8" ht="15.75" thickBot="1" x14ac:dyDescent="0.3">
      <c r="A7" s="7" t="s">
        <v>8</v>
      </c>
    </row>
    <row r="8" spans="1:8" ht="45" x14ac:dyDescent="0.25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</row>
    <row r="9" spans="1:8" ht="15" x14ac:dyDescent="0.2">
      <c r="A9" s="11" t="s">
        <v>17</v>
      </c>
      <c r="B9" s="12">
        <v>29959517</v>
      </c>
      <c r="C9" s="13">
        <f>'[1]Budget Fortschr 2022'!I48</f>
        <v>0.8382623921426392</v>
      </c>
      <c r="D9" s="14">
        <f>B9*C9</f>
        <v>25113936.387858067</v>
      </c>
      <c r="E9" s="14">
        <f>D9-D9/102*100</f>
        <v>492430.12525211647</v>
      </c>
      <c r="F9" s="14">
        <f>((D9-E9)*1.0546)-D9</f>
        <v>851904.11668616906</v>
      </c>
      <c r="G9" s="14">
        <f>ROUND(F9,-2)</f>
        <v>851900</v>
      </c>
      <c r="H9" s="14">
        <f>F9-E9</f>
        <v>359473.99143405259</v>
      </c>
    </row>
    <row r="10" spans="1:8" ht="15" x14ac:dyDescent="0.2">
      <c r="A10" s="11" t="s">
        <v>18</v>
      </c>
      <c r="B10" s="12">
        <v>11690600</v>
      </c>
      <c r="C10" s="13">
        <v>0.84699999999999998</v>
      </c>
      <c r="D10" s="14">
        <f>B10*C10</f>
        <v>9901938.1999999993</v>
      </c>
      <c r="E10" s="14">
        <f>D10-D10/102*100</f>
        <v>194155.65098039247</v>
      </c>
      <c r="F10" s="14">
        <f>((D10-E10)*1.0546)-D10</f>
        <v>335889.27619607747</v>
      </c>
      <c r="G10" s="14">
        <f>ROUND(F10,-2)</f>
        <v>335900</v>
      </c>
      <c r="H10" s="14">
        <f t="shared" ref="H10:H13" si="0">F10-E10</f>
        <v>141733.625215685</v>
      </c>
    </row>
    <row r="11" spans="1:8" ht="30" x14ac:dyDescent="0.2">
      <c r="A11" s="11" t="s">
        <v>19</v>
      </c>
      <c r="B11" s="12">
        <v>57842970</v>
      </c>
      <c r="C11" s="13">
        <f>'[1]Budget Fortschr 2022'!I49</f>
        <v>0.78068865066762227</v>
      </c>
      <c r="D11" s="14">
        <f>B11*C11</f>
        <v>45157350.199907757</v>
      </c>
      <c r="E11" s="14">
        <f>D11-D11/102*100</f>
        <v>885438.23921387643</v>
      </c>
      <c r="F11" s="14">
        <f>((D11-E11)*1.0546)-D11</f>
        <v>1531808.1538400054</v>
      </c>
      <c r="G11" s="14">
        <f>ROUND(F11,-2)</f>
        <v>1531800</v>
      </c>
      <c r="H11" s="14">
        <f t="shared" si="0"/>
        <v>646369.91462612897</v>
      </c>
    </row>
    <row r="12" spans="1:8" ht="30" x14ac:dyDescent="0.2">
      <c r="A12" s="15" t="s">
        <v>20</v>
      </c>
      <c r="B12" s="16">
        <v>252881367</v>
      </c>
      <c r="C12" s="13">
        <v>0.84</v>
      </c>
      <c r="D12" s="14">
        <f>B12*C12</f>
        <v>212420348.28</v>
      </c>
      <c r="E12" s="14">
        <f>D12-D12/102*100</f>
        <v>4165104.8682352901</v>
      </c>
      <c r="F12" s="14">
        <f>((D12-E12)*1.0546)-D12</f>
        <v>7205631.4220470488</v>
      </c>
      <c r="G12" s="14">
        <f>ROUND(F12,-2)</f>
        <v>7205600</v>
      </c>
      <c r="H12" s="14">
        <f t="shared" si="0"/>
        <v>3040526.5538117588</v>
      </c>
    </row>
    <row r="13" spans="1:8" ht="15.75" thickBot="1" x14ac:dyDescent="0.25">
      <c r="A13" s="17" t="s">
        <v>21</v>
      </c>
      <c r="B13" s="18">
        <v>1212113</v>
      </c>
      <c r="C13" s="13">
        <f>'[1]Budget Fortschr 2022'!I50</f>
        <v>0.82476719196763104</v>
      </c>
      <c r="D13" s="19">
        <f>B13*C13</f>
        <v>999711.03535746119</v>
      </c>
      <c r="E13" s="14">
        <f>D13-D13/102*100</f>
        <v>19602.17716387182</v>
      </c>
      <c r="F13" s="14">
        <f>((D13-E13)*1.0546)-D13</f>
        <v>33911.766493498115</v>
      </c>
      <c r="G13" s="19">
        <f>ROUND(F13,-2)</f>
        <v>33900</v>
      </c>
      <c r="H13" s="19">
        <f t="shared" si="0"/>
        <v>14309.589329626295</v>
      </c>
    </row>
    <row r="14" spans="1:8" ht="16.5" thickBot="1" x14ac:dyDescent="0.25">
      <c r="A14" s="20" t="s">
        <v>22</v>
      </c>
      <c r="B14" s="21">
        <f>SUM(B9:B13)</f>
        <v>353586567</v>
      </c>
      <c r="C14" s="22"/>
      <c r="D14" s="23">
        <f>SUM(D9:D13)</f>
        <v>293593284.10312331</v>
      </c>
      <c r="E14" s="23">
        <f>SUM(E9:E13)</f>
        <v>5756731.0608455474</v>
      </c>
      <c r="F14" s="23">
        <f>SUM(F9:F13)</f>
        <v>9959144.7352627981</v>
      </c>
      <c r="G14" s="22">
        <f>SUM(G9:G13)</f>
        <v>9959100</v>
      </c>
      <c r="H14" s="23">
        <f>SUM(H9:H13)</f>
        <v>4202413.6744172517</v>
      </c>
    </row>
    <row r="15" spans="1:8" x14ac:dyDescent="0.2">
      <c r="A15" s="24"/>
    </row>
    <row r="16" spans="1:8" ht="15.75" thickBot="1" x14ac:dyDescent="0.3">
      <c r="A16" s="7" t="s">
        <v>23</v>
      </c>
    </row>
    <row r="17" spans="1:9" ht="60" x14ac:dyDescent="0.25">
      <c r="A17" s="25" t="s">
        <v>9</v>
      </c>
      <c r="B17" s="9" t="s">
        <v>24</v>
      </c>
      <c r="C17" s="10" t="s">
        <v>11</v>
      </c>
      <c r="D17" s="10" t="s">
        <v>12</v>
      </c>
      <c r="E17" s="10" t="s">
        <v>25</v>
      </c>
      <c r="F17" s="10" t="s">
        <v>26</v>
      </c>
      <c r="G17" s="10" t="s">
        <v>15</v>
      </c>
    </row>
    <row r="18" spans="1:9" ht="15" x14ac:dyDescent="0.2">
      <c r="A18" s="11" t="s">
        <v>17</v>
      </c>
      <c r="B18" s="12">
        <f>B9-E9</f>
        <v>29467086.874747884</v>
      </c>
      <c r="C18" s="13">
        <f>C9</f>
        <v>0.8382623921426392</v>
      </c>
      <c r="D18" s="14">
        <f>B18*C18</f>
        <v>24701150.733101126</v>
      </c>
      <c r="E18" s="14">
        <v>0</v>
      </c>
      <c r="F18" s="14">
        <f>(((D18-E18)*1.0094)-D18)</f>
        <v>232190.81689115241</v>
      </c>
      <c r="G18" s="14">
        <f>ROUND(F18,-2)</f>
        <v>232200</v>
      </c>
    </row>
    <row r="19" spans="1:9" ht="15" x14ac:dyDescent="0.2">
      <c r="A19" s="11" t="s">
        <v>27</v>
      </c>
      <c r="B19" s="12">
        <f>B11-E11</f>
        <v>56957531.760786124</v>
      </c>
      <c r="C19" s="13">
        <f>C11</f>
        <v>0.78068865066762227</v>
      </c>
      <c r="D19" s="14">
        <f>B19*C19</f>
        <v>44466098.615686357</v>
      </c>
      <c r="E19" s="14">
        <v>0</v>
      </c>
      <c r="F19" s="14">
        <f>(((D19-E19)*1.0094)-D19)</f>
        <v>417981.32698745281</v>
      </c>
      <c r="G19" s="14">
        <f>ROUND(F19,-2)</f>
        <v>418000</v>
      </c>
    </row>
    <row r="20" spans="1:9" ht="15.75" thickBot="1" x14ac:dyDescent="0.25">
      <c r="A20" s="17" t="s">
        <v>21</v>
      </c>
      <c r="B20" s="18">
        <f>B13-E13</f>
        <v>1192510.8228361281</v>
      </c>
      <c r="C20" s="13">
        <f>C13</f>
        <v>0.82476719196763104</v>
      </c>
      <c r="D20" s="19">
        <f>B20*C20</f>
        <v>983543.80274156248</v>
      </c>
      <c r="E20" s="19">
        <v>0</v>
      </c>
      <c r="F20" s="14">
        <f>(((D20-E20)*1.0094)-D20)</f>
        <v>9245.3117457707413</v>
      </c>
      <c r="G20" s="19">
        <f>ROUND(F20,-2)</f>
        <v>9200</v>
      </c>
    </row>
    <row r="21" spans="1:9" ht="16.5" thickBot="1" x14ac:dyDescent="0.25">
      <c r="A21" s="20" t="s">
        <v>22</v>
      </c>
      <c r="B21" s="21">
        <f>SUM(B18:B20)</f>
        <v>87617129.458370134</v>
      </c>
      <c r="C21" s="22"/>
      <c r="D21" s="21">
        <f>SUM(D18:D20)</f>
        <v>70150793.151529044</v>
      </c>
      <c r="E21" s="23">
        <f>SUM(E18:E20)</f>
        <v>0</v>
      </c>
      <c r="F21" s="23">
        <f>SUM(F18:F20)</f>
        <v>659417.45562437596</v>
      </c>
      <c r="G21" s="22">
        <f>SUM(G18:G20)</f>
        <v>659400</v>
      </c>
    </row>
    <row r="22" spans="1:9" ht="15.75" x14ac:dyDescent="0.2">
      <c r="A22" s="26" t="s">
        <v>28</v>
      </c>
      <c r="B22" s="27"/>
      <c r="C22" s="27"/>
      <c r="D22" s="27"/>
      <c r="E22" s="27"/>
      <c r="F22" s="27"/>
      <c r="G22" s="27"/>
    </row>
    <row r="23" spans="1:9" ht="15" x14ac:dyDescent="0.2">
      <c r="A23" s="28" t="s">
        <v>18</v>
      </c>
      <c r="B23" s="29">
        <f>B10</f>
        <v>11690600</v>
      </c>
      <c r="C23" s="30">
        <v>0.84699999999999998</v>
      </c>
      <c r="D23" s="29">
        <f>B23*C23</f>
        <v>9901938.1999999993</v>
      </c>
      <c r="E23" s="29">
        <f>D23-D23/102*100</f>
        <v>194155.65098039247</v>
      </c>
      <c r="F23" s="29">
        <f>((D23-E23)*1.112)-D23</f>
        <v>893115.99450980499</v>
      </c>
      <c r="G23" s="29">
        <f>ROUND(F23,-2)</f>
        <v>893100</v>
      </c>
    </row>
    <row r="24" spans="1:9" x14ac:dyDescent="0.2">
      <c r="A24" s="31"/>
    </row>
    <row r="26" spans="1:9" ht="15.75" x14ac:dyDescent="0.25">
      <c r="A26" s="32" t="s">
        <v>29</v>
      </c>
      <c r="B26" s="33"/>
      <c r="C26" s="33"/>
      <c r="D26" s="33"/>
      <c r="E26" s="33"/>
      <c r="F26" s="34"/>
      <c r="G26" s="33"/>
      <c r="H26" s="33"/>
      <c r="I26" s="33"/>
    </row>
    <row r="27" spans="1:9" ht="15" thickBot="1" x14ac:dyDescent="0.25"/>
    <row r="28" spans="1:9" ht="45" x14ac:dyDescent="0.25">
      <c r="A28" s="25" t="s">
        <v>9</v>
      </c>
      <c r="B28" s="9" t="s">
        <v>30</v>
      </c>
      <c r="C28" s="10"/>
      <c r="D28" s="10" t="s">
        <v>12</v>
      </c>
      <c r="E28" s="10" t="s">
        <v>31</v>
      </c>
      <c r="F28" s="10" t="s">
        <v>32</v>
      </c>
      <c r="G28" s="10" t="s">
        <v>33</v>
      </c>
    </row>
    <row r="29" spans="1:9" ht="15" x14ac:dyDescent="0.2">
      <c r="A29" s="11" t="s">
        <v>17</v>
      </c>
      <c r="B29" s="12">
        <f>B18-E18</f>
        <v>29467086.874747884</v>
      </c>
      <c r="C29" s="13"/>
      <c r="D29" s="14">
        <f>D18-E18</f>
        <v>24701150.733101126</v>
      </c>
      <c r="E29" s="14">
        <f>B29-D29</f>
        <v>4765936.1416467577</v>
      </c>
      <c r="F29" s="13">
        <f>D29/B29</f>
        <v>0.8382623921426392</v>
      </c>
      <c r="G29" s="13">
        <f>E29/B29</f>
        <v>0.16173760785736083</v>
      </c>
    </row>
    <row r="30" spans="1:9" ht="15" x14ac:dyDescent="0.2">
      <c r="A30" s="11" t="s">
        <v>27</v>
      </c>
      <c r="B30" s="12">
        <f>B19-E19</f>
        <v>56957531.760786124</v>
      </c>
      <c r="C30" s="13"/>
      <c r="D30" s="14">
        <f>D19-E19</f>
        <v>44466098.615686357</v>
      </c>
      <c r="E30" s="14">
        <f>B30-D30</f>
        <v>12491433.145099767</v>
      </c>
      <c r="F30" s="13">
        <f>D30/B30</f>
        <v>0.78068865066762227</v>
      </c>
      <c r="G30" s="13">
        <f>E30/B30</f>
        <v>0.21931134933237775</v>
      </c>
    </row>
    <row r="31" spans="1:9" ht="15.75" thickBot="1" x14ac:dyDescent="0.25">
      <c r="A31" s="17" t="s">
        <v>21</v>
      </c>
      <c r="B31" s="12">
        <f>B20-E20</f>
        <v>1192510.8228361281</v>
      </c>
      <c r="C31" s="35"/>
      <c r="D31" s="14">
        <f>D20-E20</f>
        <v>983543.80274156248</v>
      </c>
      <c r="E31" s="14">
        <f>B31-D31</f>
        <v>208967.02009456558</v>
      </c>
      <c r="F31" s="13">
        <f>D31/B31</f>
        <v>0.82476719196763104</v>
      </c>
      <c r="G31" s="13">
        <f>E31/B31</f>
        <v>0.17523280803236896</v>
      </c>
    </row>
    <row r="32" spans="1:9" ht="16.5" thickBot="1" x14ac:dyDescent="0.25">
      <c r="A32" s="20" t="s">
        <v>22</v>
      </c>
      <c r="B32" s="21">
        <f>SUM(B29:B31)</f>
        <v>87617129.458370134</v>
      </c>
      <c r="C32" s="22"/>
      <c r="D32" s="21">
        <f>SUM(D29:D31)</f>
        <v>70150793.151529044</v>
      </c>
      <c r="E32" s="23">
        <f>SUM(E29:E31)</f>
        <v>17466336.30684109</v>
      </c>
      <c r="F32" s="23"/>
      <c r="G32" s="22"/>
    </row>
    <row r="33" spans="1:13" ht="15.75" x14ac:dyDescent="0.2">
      <c r="A33" s="26" t="s">
        <v>28</v>
      </c>
      <c r="B33" s="27"/>
      <c r="C33" s="27"/>
      <c r="D33" s="27"/>
      <c r="E33" s="27"/>
      <c r="F33" s="27"/>
      <c r="G33" s="27"/>
    </row>
    <row r="34" spans="1:13" ht="15" x14ac:dyDescent="0.2">
      <c r="A34" s="28" t="s">
        <v>18</v>
      </c>
      <c r="B34" s="29">
        <f>B23+G23</f>
        <v>12583700</v>
      </c>
      <c r="C34" s="30"/>
      <c r="D34" s="29">
        <f>D23+G23</f>
        <v>10795038.199999999</v>
      </c>
      <c r="E34" s="29">
        <f>B34-D34</f>
        <v>1788661.8000000007</v>
      </c>
      <c r="F34" s="30">
        <f>D34/B34</f>
        <v>0.85785883325254098</v>
      </c>
      <c r="G34" s="30">
        <f>E34/B34</f>
        <v>0.14214116674745908</v>
      </c>
    </row>
    <row r="36" spans="1:13" ht="15.75" x14ac:dyDescent="0.25">
      <c r="A36" s="36" t="s">
        <v>34</v>
      </c>
      <c r="B36" s="37" t="s">
        <v>35</v>
      </c>
      <c r="C36" s="38">
        <f>G5</f>
        <v>9.3500000000000014E-2</v>
      </c>
      <c r="D36" s="37">
        <v>0.02</v>
      </c>
      <c r="E36" s="3"/>
    </row>
    <row r="37" spans="1:13" ht="15" thickBot="1" x14ac:dyDescent="0.25"/>
    <row r="38" spans="1:13" ht="43.5" x14ac:dyDescent="0.25">
      <c r="A38" s="8" t="s">
        <v>9</v>
      </c>
      <c r="B38" s="39" t="s">
        <v>36</v>
      </c>
      <c r="C38" s="40" t="str">
        <f>CONCATENATE("Erhöhung ",C36*100, "%"," 2024")</f>
        <v>Erhöhung 9,35% 2024</v>
      </c>
      <c r="D38" s="40" t="str">
        <f>CONCATENATE("Erhöhung ",D36*100, "%"," 2025")</f>
        <v>Erhöhung 2% 2025</v>
      </c>
      <c r="E38" s="41" t="s">
        <v>37</v>
      </c>
      <c r="F38" s="42" t="s">
        <v>38</v>
      </c>
      <c r="G38" s="43" t="s">
        <v>39</v>
      </c>
      <c r="H38" s="43" t="s">
        <v>40</v>
      </c>
      <c r="I38" s="44" t="s">
        <v>39</v>
      </c>
      <c r="K38" s="45" t="s">
        <v>41</v>
      </c>
      <c r="L38" s="46" t="s">
        <v>42</v>
      </c>
      <c r="M38" s="47" t="s">
        <v>43</v>
      </c>
    </row>
    <row r="39" spans="1:13" ht="15" x14ac:dyDescent="0.2">
      <c r="A39" s="11" t="s">
        <v>17</v>
      </c>
      <c r="B39" s="48">
        <f>D29</f>
        <v>24701150.733101126</v>
      </c>
      <c r="C39" s="49">
        <f>B39*C36</f>
        <v>2309557.5935449558</v>
      </c>
      <c r="D39" s="49">
        <f>ROUND((B39+(B39*11.22%))*$D$36,-2)</f>
        <v>549500</v>
      </c>
      <c r="E39" s="14">
        <f>E29</f>
        <v>4765936.1416467577</v>
      </c>
      <c r="F39" s="50">
        <f>E39+B39+C39+G18</f>
        <v>32008844.46829284</v>
      </c>
      <c r="G39" s="51">
        <f>(C39+B39)/F39</f>
        <v>0.84385140342701881</v>
      </c>
      <c r="H39" s="52">
        <f>B39+D39+E39+C39</f>
        <v>32326144.46829284</v>
      </c>
      <c r="I39" s="53">
        <f>(B39+D39)/H39</f>
        <v>0.78112163230193676</v>
      </c>
      <c r="K39" s="54">
        <f>ROUND(F39-B9,-2)</f>
        <v>2049300</v>
      </c>
      <c r="L39" s="54">
        <f>ROUND(H39-F39,-2)</f>
        <v>317300</v>
      </c>
      <c r="M39" s="55">
        <f>D39-G18</f>
        <v>317300</v>
      </c>
    </row>
    <row r="40" spans="1:13" ht="15" x14ac:dyDescent="0.2">
      <c r="A40" s="56" t="s">
        <v>27</v>
      </c>
      <c r="B40" s="48">
        <f>D30</f>
        <v>44466098.615686357</v>
      </c>
      <c r="C40" s="49">
        <f>B40*C36</f>
        <v>4157580.2205666751</v>
      </c>
      <c r="D40" s="49">
        <f>ROUND((B40+(B40*11.22%))*$D$36,-2)</f>
        <v>989100</v>
      </c>
      <c r="E40" s="14">
        <f>E30</f>
        <v>12491433.145099767</v>
      </c>
      <c r="F40" s="50">
        <f>E40+B40+C40+G19</f>
        <v>61533111.981352799</v>
      </c>
      <c r="G40" s="51">
        <f>(C40+B40)/F40</f>
        <v>0.7902034737165271</v>
      </c>
      <c r="H40" s="52">
        <f>B40+D40+E40+C40</f>
        <v>62104211.981352799</v>
      </c>
      <c r="I40" s="53">
        <f>(B40+D40)/H40</f>
        <v>0.73191812866629047</v>
      </c>
      <c r="K40" s="54">
        <f>ROUND(F40-B11,-2)</f>
        <v>3690100</v>
      </c>
      <c r="L40" s="54">
        <f>ROUND(H40-F40,-2)</f>
        <v>571100</v>
      </c>
      <c r="M40" s="55">
        <f>D40-G19</f>
        <v>571100</v>
      </c>
    </row>
    <row r="41" spans="1:13" ht="15" x14ac:dyDescent="0.2">
      <c r="A41" s="56" t="s">
        <v>21</v>
      </c>
      <c r="B41" s="48">
        <f>D31</f>
        <v>983543.80274156248</v>
      </c>
      <c r="C41" s="49">
        <f>B41*C36</f>
        <v>91961.345556336106</v>
      </c>
      <c r="D41" s="49">
        <f>ROUND((B41+(B41*11.22%))*$D$36,-2)</f>
        <v>21900</v>
      </c>
      <c r="E41" s="14">
        <f>E31</f>
        <v>208967.02009456558</v>
      </c>
      <c r="F41" s="50">
        <f>E41+B41+C41+G20</f>
        <v>1293672.1683924641</v>
      </c>
      <c r="G41" s="57">
        <f>(C41+B41)/F41</f>
        <v>0.83135834145240739</v>
      </c>
      <c r="H41" s="52">
        <f>B41+D41+E41+C41</f>
        <v>1306372.1683924641</v>
      </c>
      <c r="I41" s="53">
        <f>(B41+D41)/H41</f>
        <v>0.76964576180369471</v>
      </c>
      <c r="K41" s="54">
        <f>ROUND(F41-B13,-2)</f>
        <v>81600</v>
      </c>
      <c r="L41" s="54">
        <f>ROUND(H41-F41,-2)</f>
        <v>12700</v>
      </c>
      <c r="M41" s="55">
        <f>D41-G20</f>
        <v>12700</v>
      </c>
    </row>
    <row r="42" spans="1:13" ht="16.5" thickBot="1" x14ac:dyDescent="0.25">
      <c r="A42" s="58" t="s">
        <v>22</v>
      </c>
      <c r="B42" s="59">
        <f>SUM(B39:B41)</f>
        <v>70150793.151529044</v>
      </c>
      <c r="C42" s="60">
        <f>SUM(C39:C41)</f>
        <v>6559099.1596679678</v>
      </c>
      <c r="D42" s="60">
        <f>SUM(D39:D41)</f>
        <v>1560500</v>
      </c>
      <c r="E42" s="60">
        <f>SUM(E39:E41)</f>
        <v>17466336.30684109</v>
      </c>
      <c r="F42" s="61">
        <f>SUM(F39:F41)</f>
        <v>94835628.618038103</v>
      </c>
      <c r="G42" s="62"/>
      <c r="H42" s="62">
        <f>SUM(H39:H41)</f>
        <v>95736728.618038103</v>
      </c>
      <c r="I42" s="63"/>
      <c r="K42" s="54">
        <f>ROUND(F42-B21,-2)</f>
        <v>7218500</v>
      </c>
      <c r="L42" s="54">
        <f>ROUND(H42-F42,-2)</f>
        <v>901100</v>
      </c>
    </row>
    <row r="43" spans="1:13" ht="15.75" x14ac:dyDescent="0.2">
      <c r="A43" s="64" t="s">
        <v>28</v>
      </c>
    </row>
    <row r="44" spans="1:13" ht="15" x14ac:dyDescent="0.2">
      <c r="A44" s="28" t="s">
        <v>18</v>
      </c>
      <c r="B44" s="29">
        <f>D34</f>
        <v>10795038.199999999</v>
      </c>
      <c r="C44" s="29">
        <f>B44*C36</f>
        <v>1009336.0717000001</v>
      </c>
      <c r="D44" s="29">
        <f>ROUND((B44+(B44*1.8%))*$D$36,-2)</f>
        <v>219800</v>
      </c>
      <c r="E44" s="29">
        <f>E34</f>
        <v>1788661.8000000007</v>
      </c>
      <c r="F44" s="52">
        <f>E44+B44+C44</f>
        <v>13593036.071699999</v>
      </c>
      <c r="G44" s="51">
        <f>(C44+B44)/F44</f>
        <v>0.86841337059908918</v>
      </c>
      <c r="H44" s="52">
        <f>B44+D44+E44+C44</f>
        <v>13812836.071699999</v>
      </c>
      <c r="I44" s="51">
        <f>(B44+D44)/H44</f>
        <v>0.79743494694528438</v>
      </c>
    </row>
    <row r="46" spans="1:13" x14ac:dyDescent="0.2">
      <c r="C46" s="65"/>
      <c r="D46" s="65"/>
    </row>
  </sheetData>
  <pageMargins left="0.47244094488188981" right="0.31496062992125984" top="0.51181102362204722" bottom="0.55118110236220474" header="0.31496062992125984" footer="0.31496062992125984"/>
  <pageSetup paperSize="9" scale="60" orientation="landscape" r:id="rId1"/>
  <headerFooter>
    <oddHeader>&amp;LANLAGE 1 zu GRDrs 511/2023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Kolb, Jürgen</dc:creator>
  <cp:lastModifiedBy>Bernd Mattheis</cp:lastModifiedBy>
  <cp:lastPrinted>2023-07-03T09:11:25Z</cp:lastPrinted>
  <dcterms:created xsi:type="dcterms:W3CDTF">2023-06-07T13:02:32Z</dcterms:created>
  <dcterms:modified xsi:type="dcterms:W3CDTF">2023-07-03T09:11:27Z</dcterms:modified>
</cp:coreProperties>
</file>