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Schema2023" sheetId="1" r:id="rId1"/>
    <sheet name="Tabelle1" sheetId="2" r:id="rId2"/>
    <sheet name="Tabelle2" sheetId="3" r:id="rId3"/>
  </sheets>
  <definedNames>
    <definedName name="_xlnm.Print_Area" localSheetId="1">'Tabelle1'!$A$1:$F$93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I46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1.417.300 €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  <comment ref="C21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Aufteilung JA 2020</t>
        </r>
      </text>
    </comment>
  </commentList>
</comments>
</file>

<file path=xl/sharedStrings.xml><?xml version="1.0" encoding="utf-8"?>
<sst xmlns="http://schemas.openxmlformats.org/spreadsheetml/2006/main" count="140" uniqueCount="95">
  <si>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</si>
  <si>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</si>
  <si>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</si>
  <si>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</si>
  <si>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</si>
  <si>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</si>
  <si>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</si>
  <si>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</si>
  <si>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</si>
  <si>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</si>
  <si>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</si>
  <si>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</si>
  <si>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</si>
  <si>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</si>
  <si>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</si>
  <si>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</si>
  <si>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</si>
  <si>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</si>
  <si>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</si>
  <si>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</si>
  <si>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</si>
  <si>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</si>
  <si>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</si>
  <si>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</si>
  <si>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</si>
  <si>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</si>
  <si>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</si>
  <si>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</si>
  <si>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</si>
  <si>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</si>
  <si>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</si>
  <si>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</si>
  <si>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</si>
  <si>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Kosten privates Regenwasser</t>
  </si>
  <si>
    <t>Kosten Straßenfläche</t>
  </si>
  <si>
    <t>m³</t>
  </si>
  <si>
    <t>m²</t>
  </si>
  <si>
    <t>Abzugskapital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</si>
  <si>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</si>
  <si>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</si>
  <si>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</si>
  <si>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</si>
  <si>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</si>
  <si>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</si>
  <si>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</si>
  <si>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</si>
  <si>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</si>
  <si>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</si>
  <si>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</si>
  <si>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</si>
  <si>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</si>
  <si>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</si>
  <si>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</si>
  <si>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</si>
  <si>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</si>
  <si>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</si>
  <si>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</si>
  <si>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 xml:space="preserve"> 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</si>
  <si>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</si>
  <si>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</si>
  <si>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</si>
  <si>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</si>
  <si>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</si>
  <si>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</si>
  <si>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</si>
  <si>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</si>
  <si>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</si>
  <si>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</si>
  <si>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</si>
  <si>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</si>
  <si>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</si>
  <si>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</si>
  <si>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Frischwasser + Eigenwasser</t>
  </si>
  <si>
    <t>Gesamtkosten pr. Entwässerung</t>
  </si>
  <si>
    <t>Direkte Kosten</t>
  </si>
  <si>
    <t xml:space="preserve">   Dir. Kosten</t>
  </si>
  <si>
    <t xml:space="preserve">    - Stadtm.amt</t>
  </si>
  <si>
    <t xml:space="preserve">wässerung </t>
  </si>
  <si>
    <t>Nachholung Kostenunt.deck. SW</t>
  </si>
  <si>
    <t>Kanalbeiträge</t>
  </si>
  <si>
    <t>Nachholung Kostenunt.deck. NW</t>
  </si>
  <si>
    <t xml:space="preserve">   Aufl. Rüst. SW</t>
  </si>
  <si>
    <t xml:space="preserve">   Unterdeck. NW</t>
  </si>
  <si>
    <t xml:space="preserve">   Aufl. Rüst. NW</t>
  </si>
  <si>
    <t>(Flächenermittlung durch LHS)</t>
  </si>
  <si>
    <t>Zuführung Kostenüberdeck. SW</t>
  </si>
  <si>
    <t>Zuführung Kostenüberdeck. NW</t>
  </si>
  <si>
    <t>Direkte Kosten abzüglich Kosten-</t>
  </si>
  <si>
    <t>überdeckung</t>
  </si>
  <si>
    <t>Direkte Kosten abzüglich Kostenüber-</t>
  </si>
  <si>
    <t>deckung</t>
  </si>
  <si>
    <t xml:space="preserve">Vorkalkulation 2023 </t>
  </si>
  <si>
    <t>und der Kosten der Straßenentwässerung für 2023</t>
  </si>
  <si>
    <t>Ermittlung der Schmutzwasser- und Niederschlagswassergebühr</t>
  </si>
  <si>
    <t>Schmutzwassergebühr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</si>
</sst>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66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24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6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3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b/>
      <sz val="10"/>
      <color theme="1"/>
      <name val="Arial"/>
      <family val="2"/>
    </font>
    <font>
      <sz val="10"/>
      <color theme="3" tint="0.7999799847602844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7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5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0" xfId="52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1" fillId="0" borderId="11" xfId="52" applyFont="1" applyBorder="1">
      <alignment/>
      <protection/>
    </xf>
    <xf numFmtId="0" fontId="4" fillId="0" borderId="12" xfId="52" applyBorder="1">
      <alignment/>
      <protection/>
    </xf>
    <xf numFmtId="0" fontId="4" fillId="0" borderId="0" xfId="52" applyBorder="1">
      <alignment/>
      <protection/>
    </xf>
    <xf numFmtId="0" fontId="4" fillId="0" borderId="13" xfId="52" applyBorder="1">
      <alignment/>
      <protection/>
    </xf>
    <xf numFmtId="174" fontId="4" fillId="0" borderId="14" xfId="52" applyNumberFormat="1" applyBorder="1">
      <alignment/>
      <protection/>
    </xf>
    <xf numFmtId="0" fontId="9" fillId="0" borderId="0" xfId="52" applyFont="1">
      <alignment/>
      <protection/>
    </xf>
    <xf numFmtId="10" fontId="4" fillId="0" borderId="0" xfId="52" applyNumberFormat="1" applyAlignment="1">
      <alignment horizontal="center"/>
      <protection/>
    </xf>
    <xf numFmtId="9" fontId="4" fillId="0" borderId="0" xfId="52" applyNumberFormat="1" applyAlignment="1">
      <alignment horizontal="right"/>
      <protection/>
    </xf>
    <xf numFmtId="10" fontId="4" fillId="0" borderId="0" xfId="52" applyNumberFormat="1" applyAlignment="1">
      <alignment horizontal="left"/>
      <protection/>
    </xf>
    <xf numFmtId="10" fontId="4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3" fontId="5" fillId="0" borderId="0" xfId="52" applyNumberFormat="1" applyFont="1" applyFill="1" applyBorder="1" applyAlignment="1">
      <alignment horizontal="right"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0" fontId="4" fillId="0" borderId="0" xfId="52" applyAlignment="1">
      <alignment horizontal="center"/>
      <protection/>
    </xf>
    <xf numFmtId="0" fontId="4" fillId="0" borderId="11" xfId="52" applyBorder="1">
      <alignment/>
      <protection/>
    </xf>
    <xf numFmtId="174" fontId="4" fillId="0" borderId="0" xfId="52" applyNumberFormat="1">
      <alignment/>
      <protection/>
    </xf>
    <xf numFmtId="174" fontId="4" fillId="0" borderId="0" xfId="52" applyNumberFormat="1" applyBorder="1">
      <alignment/>
      <protection/>
    </xf>
    <xf numFmtId="3" fontId="4" fillId="0" borderId="0" xfId="52" applyNumberFormat="1" applyFill="1" applyBorder="1" applyAlignment="1">
      <alignment horizontal="right"/>
      <protection/>
    </xf>
    <xf numFmtId="0" fontId="4" fillId="0" borderId="0" xfId="52" applyAlignment="1">
      <alignment horizontal="right"/>
      <protection/>
    </xf>
    <xf numFmtId="10" fontId="4" fillId="0" borderId="0" xfId="52" applyNumberFormat="1">
      <alignment/>
      <protection/>
    </xf>
    <xf numFmtId="10" fontId="4" fillId="0" borderId="0" xfId="52" applyNumberFormat="1" applyBorder="1" applyAlignment="1">
      <alignment horizontal="left"/>
      <protection/>
    </xf>
    <xf numFmtId="3" fontId="4" fillId="0" borderId="0" xfId="52" applyNumberFormat="1" applyFill="1" applyBorder="1">
      <alignment/>
      <protection/>
    </xf>
    <xf numFmtId="0" fontId="4" fillId="0" borderId="0" xfId="52" applyFill="1" applyBorder="1">
      <alignment/>
      <protection/>
    </xf>
    <xf numFmtId="174" fontId="4" fillId="0" borderId="0" xfId="52" applyNumberFormat="1" applyFill="1" applyBorder="1">
      <alignment/>
      <protection/>
    </xf>
    <xf numFmtId="0" fontId="4" fillId="0" borderId="0" xfId="52" applyNumberFormat="1">
      <alignment/>
      <protection/>
    </xf>
    <xf numFmtId="180" fontId="8" fillId="0" borderId="0" xfId="52" applyNumberFormat="1" applyFont="1">
      <alignment/>
      <protection/>
    </xf>
    <xf numFmtId="180" fontId="8" fillId="0" borderId="0" xfId="52" applyNumberFormat="1" applyFont="1" applyAlignment="1">
      <alignment horizontal="left"/>
      <protection/>
    </xf>
    <xf numFmtId="0" fontId="4" fillId="0" borderId="12" xfId="52" applyFill="1" applyBorder="1">
      <alignment/>
      <protection/>
    </xf>
    <xf numFmtId="0" fontId="4" fillId="0" borderId="15" xfId="52" applyBorder="1">
      <alignment/>
      <protection/>
    </xf>
    <xf numFmtId="0" fontId="4" fillId="0" borderId="16" xfId="52" applyBorder="1">
      <alignment/>
      <protection/>
    </xf>
    <xf numFmtId="0" fontId="4" fillId="0" borderId="0" xfId="52" applyFill="1">
      <alignment/>
      <protection/>
    </xf>
    <xf numFmtId="0" fontId="4" fillId="0" borderId="0" xfId="52" applyFont="1" applyFill="1" applyBorder="1">
      <alignment/>
      <protection/>
    </xf>
    <xf numFmtId="0" fontId="4" fillId="0" borderId="11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174" fontId="4" fillId="0" borderId="14" xfId="52" applyNumberFormat="1" applyFill="1" applyBorder="1">
      <alignment/>
      <protection/>
    </xf>
    <xf numFmtId="10" fontId="4" fillId="0" borderId="0" xfId="52" applyNumberFormat="1" applyBorder="1">
      <alignment/>
      <protection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10" fontId="4" fillId="0" borderId="0" xfId="52" applyNumberFormat="1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3" fontId="11" fillId="0" borderId="0" xfId="52" applyNumberFormat="1" applyFont="1" applyFill="1" applyBorder="1" applyAlignment="1">
      <alignment horizontal="left"/>
      <protection/>
    </xf>
    <xf numFmtId="174" fontId="4" fillId="0" borderId="16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2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2" applyNumberFormat="1">
      <alignment/>
      <protection/>
    </xf>
    <xf numFmtId="4" fontId="4" fillId="0" borderId="0" xfId="52" applyNumberFormat="1" applyBorder="1">
      <alignment/>
      <protection/>
    </xf>
    <xf numFmtId="4" fontId="4" fillId="0" borderId="0" xfId="52" applyNumberFormat="1">
      <alignment/>
      <protection/>
    </xf>
    <xf numFmtId="174" fontId="9" fillId="0" borderId="0" xfId="52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9" fillId="0" borderId="0" xfId="52" applyFont="1" applyBorder="1">
      <alignment/>
      <protection/>
    </xf>
    <xf numFmtId="174" fontId="4" fillId="0" borderId="12" xfId="52" applyNumberFormat="1" applyFill="1" applyBorder="1">
      <alignment/>
      <protection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9" fillId="0" borderId="0" xfId="52" applyNumberFormat="1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0" fontId="17" fillId="0" borderId="0" xfId="0" applyFont="1" applyAlignment="1">
      <alignment horizontal="center" vertical="center"/>
    </xf>
    <xf numFmtId="0" fontId="4" fillId="0" borderId="17" xfId="52" applyFill="1" applyBorder="1">
      <alignment/>
      <protection/>
    </xf>
    <xf numFmtId="0" fontId="4" fillId="0" borderId="0" xfId="52" applyFont="1" applyAlignment="1">
      <alignment vertical="center"/>
      <protection/>
    </xf>
    <xf numFmtId="10" fontId="9" fillId="0" borderId="0" xfId="52" applyNumberFormat="1" applyFont="1" applyBorder="1">
      <alignment/>
      <protection/>
    </xf>
    <xf numFmtId="180" fontId="1" fillId="0" borderId="0" xfId="52" applyNumberFormat="1" applyFont="1">
      <alignment/>
      <protection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left"/>
    </xf>
    <xf numFmtId="0" fontId="2" fillId="0" borderId="0" xfId="52" applyFont="1">
      <alignment/>
      <protection/>
    </xf>
    <xf numFmtId="0" fontId="21" fillId="0" borderId="0" xfId="52" applyFont="1">
      <alignment/>
      <protection/>
    </xf>
    <xf numFmtId="4" fontId="60" fillId="0" borderId="0" xfId="0" applyNumberFormat="1" applyFont="1" applyAlignment="1">
      <alignment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10" fontId="63" fillId="0" borderId="0" xfId="52" applyNumberFormat="1" applyFont="1" applyBorder="1">
      <alignment/>
      <protection/>
    </xf>
    <xf numFmtId="10" fontId="63" fillId="0" borderId="0" xfId="52" applyNumberFormat="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3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10" fontId="4" fillId="0" borderId="0" xfId="52" applyNumberFormat="1" applyFont="1" applyAlignment="1">
      <alignment horizontal="right"/>
      <protection/>
    </xf>
    <xf numFmtId="180" fontId="8" fillId="0" borderId="0" xfId="52" applyNumberFormat="1" applyFont="1" applyBorder="1">
      <alignment/>
      <protection/>
    </xf>
    <xf numFmtId="0" fontId="8" fillId="0" borderId="0" xfId="52" applyFont="1" applyBorder="1">
      <alignment/>
      <protection/>
    </xf>
    <xf numFmtId="3" fontId="9" fillId="0" borderId="0" xfId="52" applyNumberFormat="1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174" fontId="0" fillId="0" borderId="0" xfId="0" applyNumberFormat="1" applyBorder="1" applyAlignment="1">
      <alignment horizontal="center"/>
    </xf>
    <xf numFmtId="174" fontId="9" fillId="0" borderId="0" xfId="52" applyNumberFormat="1" applyFont="1" applyBorder="1" applyAlignment="1">
      <alignment horizontal="right"/>
      <protection/>
    </xf>
    <xf numFmtId="0" fontId="9" fillId="0" borderId="0" xfId="52" applyFont="1" applyBorder="1" applyAlignment="1">
      <alignment horizontal="right"/>
      <protection/>
    </xf>
    <xf numFmtId="201" fontId="9" fillId="0" borderId="0" xfId="52" applyNumberFormat="1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4" fillId="33" borderId="11" xfId="52" applyFont="1" applyFill="1" applyBorder="1">
      <alignment/>
      <protection/>
    </xf>
    <xf numFmtId="0" fontId="4" fillId="33" borderId="12" xfId="52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33" borderId="16" xfId="52" applyFill="1" applyBorder="1">
      <alignment/>
      <protection/>
    </xf>
    <xf numFmtId="3" fontId="4" fillId="33" borderId="16" xfId="52" applyNumberFormat="1" applyFill="1" applyBorder="1">
      <alignment/>
      <protection/>
    </xf>
    <xf numFmtId="3" fontId="4" fillId="33" borderId="16" xfId="52" applyNumberFormat="1" applyFont="1" applyFill="1" applyBorder="1">
      <alignment/>
      <protection/>
    </xf>
    <xf numFmtId="0" fontId="4" fillId="33" borderId="13" xfId="52" applyFill="1" applyBorder="1">
      <alignment/>
      <protection/>
    </xf>
    <xf numFmtId="0" fontId="4" fillId="33" borderId="14" xfId="52" applyFill="1" applyBorder="1">
      <alignment/>
      <protection/>
    </xf>
    <xf numFmtId="0" fontId="64" fillId="33" borderId="15" xfId="52" applyFont="1" applyFill="1" applyBorder="1">
      <alignment/>
      <protection/>
    </xf>
    <xf numFmtId="0" fontId="4" fillId="33" borderId="15" xfId="52" applyFill="1" applyBorder="1">
      <alignment/>
      <protection/>
    </xf>
    <xf numFmtId="3" fontId="4" fillId="33" borderId="16" xfId="52" applyNumberFormat="1" applyFont="1" applyFill="1" applyBorder="1">
      <alignment/>
      <protection/>
    </xf>
    <xf numFmtId="2" fontId="4" fillId="33" borderId="13" xfId="52" applyNumberFormat="1" applyFill="1" applyBorder="1">
      <alignment/>
      <protection/>
    </xf>
    <xf numFmtId="0" fontId="4" fillId="33" borderId="11" xfId="52" applyFill="1" applyBorder="1">
      <alignment/>
      <protection/>
    </xf>
    <xf numFmtId="174" fontId="4" fillId="33" borderId="14" xfId="52" applyNumberFormat="1" applyFill="1" applyBorder="1">
      <alignment/>
      <protection/>
    </xf>
    <xf numFmtId="0" fontId="4" fillId="34" borderId="11" xfId="52" applyFont="1" applyFill="1" applyBorder="1">
      <alignment/>
      <protection/>
    </xf>
    <xf numFmtId="0" fontId="4" fillId="34" borderId="12" xfId="52" applyFill="1" applyBorder="1">
      <alignment/>
      <protection/>
    </xf>
    <xf numFmtId="0" fontId="4" fillId="34" borderId="15" xfId="52" applyFont="1" applyFill="1" applyBorder="1">
      <alignment/>
      <protection/>
    </xf>
    <xf numFmtId="0" fontId="4" fillId="34" borderId="16" xfId="52" applyFill="1" applyBorder="1">
      <alignment/>
      <protection/>
    </xf>
    <xf numFmtId="174" fontId="4" fillId="34" borderId="14" xfId="52" applyNumberFormat="1" applyFill="1" applyBorder="1">
      <alignment/>
      <protection/>
    </xf>
    <xf numFmtId="0" fontId="1" fillId="2" borderId="11" xfId="52" applyFont="1" applyFill="1" applyBorder="1">
      <alignment/>
      <protection/>
    </xf>
    <xf numFmtId="0" fontId="4" fillId="2" borderId="12" xfId="52" applyFill="1" applyBorder="1">
      <alignment/>
      <protection/>
    </xf>
    <xf numFmtId="0" fontId="9" fillId="2" borderId="13" xfId="52" applyFont="1" applyFill="1" applyBorder="1">
      <alignment/>
      <protection/>
    </xf>
    <xf numFmtId="174" fontId="4" fillId="2" borderId="14" xfId="52" applyNumberFormat="1" applyFill="1" applyBorder="1">
      <alignment/>
      <protection/>
    </xf>
    <xf numFmtId="174" fontId="9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9" fillId="0" borderId="0" xfId="52" applyNumberFormat="1" applyFont="1" applyBorder="1" applyAlignment="1">
      <alignment horizontal="center"/>
      <protection/>
    </xf>
    <xf numFmtId="18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7" xfId="5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2" applyFont="1" applyAlignment="1">
      <alignment horizontal="center"/>
      <protection/>
    </xf>
    <xf numFmtId="174" fontId="4" fillId="0" borderId="0" xfId="52" applyNumberFormat="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15</xdr:row>
      <xdr:rowOff>0</xdr:rowOff>
    </xdr:from>
    <xdr:to>
      <xdr:col>13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10800" y="2914650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18</xdr:row>
      <xdr:rowOff>152400</xdr:rowOff>
    </xdr:from>
    <xdr:to>
      <xdr:col>11</xdr:col>
      <xdr:colOff>895350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591425" y="3552825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30</xdr:row>
      <xdr:rowOff>9525</xdr:rowOff>
    </xdr:from>
    <xdr:to>
      <xdr:col>10</xdr:col>
      <xdr:colOff>66675</xdr:colOff>
      <xdr:row>31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486650" y="5353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47625</xdr:rowOff>
    </xdr:from>
    <xdr:to>
      <xdr:col>15</xdr:col>
      <xdr:colOff>9525</xdr:colOff>
      <xdr:row>38</xdr:row>
      <xdr:rowOff>152400</xdr:rowOff>
    </xdr:to>
    <xdr:sp>
      <xdr:nvSpPr>
        <xdr:cNvPr id="4" name="Line 5"/>
        <xdr:cNvSpPr>
          <a:spLocks/>
        </xdr:cNvSpPr>
      </xdr:nvSpPr>
      <xdr:spPr>
        <a:xfrm flipH="1">
          <a:off x="12934950" y="3609975"/>
          <a:ext cx="95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9</xdr:row>
      <xdr:rowOff>0</xdr:rowOff>
    </xdr:from>
    <xdr:to>
      <xdr:col>7</xdr:col>
      <xdr:colOff>933450</xdr:colOff>
      <xdr:row>13</xdr:row>
      <xdr:rowOff>9525</xdr:rowOff>
    </xdr:to>
    <xdr:sp>
      <xdr:nvSpPr>
        <xdr:cNvPr id="5" name="Line 6"/>
        <xdr:cNvSpPr>
          <a:spLocks/>
        </xdr:cNvSpPr>
      </xdr:nvSpPr>
      <xdr:spPr>
        <a:xfrm>
          <a:off x="5457825" y="1943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10</xdr:col>
      <xdr:colOff>19050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5734050" y="2924175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9</xdr:row>
      <xdr:rowOff>0</xdr:rowOff>
    </xdr:from>
    <xdr:to>
      <xdr:col>14</xdr:col>
      <xdr:colOff>714375</xdr:colOff>
      <xdr:row>13</xdr:row>
      <xdr:rowOff>9525</xdr:rowOff>
    </xdr:to>
    <xdr:sp>
      <xdr:nvSpPr>
        <xdr:cNvPr id="7" name="Line 8"/>
        <xdr:cNvSpPr>
          <a:spLocks/>
        </xdr:cNvSpPr>
      </xdr:nvSpPr>
      <xdr:spPr>
        <a:xfrm>
          <a:off x="12630150" y="19431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</xdr:row>
      <xdr:rowOff>0</xdr:rowOff>
    </xdr:from>
    <xdr:to>
      <xdr:col>13</xdr:col>
      <xdr:colOff>257175</xdr:colOff>
      <xdr:row>12</xdr:row>
      <xdr:rowOff>66675</xdr:rowOff>
    </xdr:to>
    <xdr:sp>
      <xdr:nvSpPr>
        <xdr:cNvPr id="8" name="Line 9"/>
        <xdr:cNvSpPr>
          <a:spLocks/>
        </xdr:cNvSpPr>
      </xdr:nvSpPr>
      <xdr:spPr>
        <a:xfrm>
          <a:off x="6067425" y="1943100"/>
          <a:ext cx="49530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9</xdr:row>
      <xdr:rowOff>19050</xdr:rowOff>
    </xdr:from>
    <xdr:to>
      <xdr:col>14</xdr:col>
      <xdr:colOff>514350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6219825" y="1962150"/>
          <a:ext cx="62103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24</xdr:row>
      <xdr:rowOff>152400</xdr:rowOff>
    </xdr:from>
    <xdr:to>
      <xdr:col>10</xdr:col>
      <xdr:colOff>66675</xdr:colOff>
      <xdr:row>26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7486650" y="4524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15</xdr:row>
      <xdr:rowOff>0</xdr:rowOff>
    </xdr:from>
    <xdr:to>
      <xdr:col>15</xdr:col>
      <xdr:colOff>323850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>
          <a:off x="12553950" y="2914650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34</xdr:row>
      <xdr:rowOff>0</xdr:rowOff>
    </xdr:from>
    <xdr:to>
      <xdr:col>9</xdr:col>
      <xdr:colOff>790575</xdr:colOff>
      <xdr:row>35</xdr:row>
      <xdr:rowOff>152400</xdr:rowOff>
    </xdr:to>
    <xdr:sp>
      <xdr:nvSpPr>
        <xdr:cNvPr id="12" name="Line 13"/>
        <xdr:cNvSpPr>
          <a:spLocks/>
        </xdr:cNvSpPr>
      </xdr:nvSpPr>
      <xdr:spPr>
        <a:xfrm flipH="1">
          <a:off x="5905500" y="5991225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13" name="Line 14"/>
        <xdr:cNvSpPr>
          <a:spLocks/>
        </xdr:cNvSpPr>
      </xdr:nvSpPr>
      <xdr:spPr>
        <a:xfrm>
          <a:off x="7648575" y="5991225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47</xdr:row>
      <xdr:rowOff>0</xdr:rowOff>
    </xdr:from>
    <xdr:to>
      <xdr:col>7</xdr:col>
      <xdr:colOff>981075</xdr:colOff>
      <xdr:row>47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5495925" y="80962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45</xdr:row>
      <xdr:rowOff>152400</xdr:rowOff>
    </xdr:from>
    <xdr:to>
      <xdr:col>12</xdr:col>
      <xdr:colOff>85725</xdr:colOff>
      <xdr:row>47</xdr:row>
      <xdr:rowOff>152400</xdr:rowOff>
    </xdr:to>
    <xdr:sp>
      <xdr:nvSpPr>
        <xdr:cNvPr id="15" name="Line 16"/>
        <xdr:cNvSpPr>
          <a:spLocks/>
        </xdr:cNvSpPr>
      </xdr:nvSpPr>
      <xdr:spPr>
        <a:xfrm flipH="1">
          <a:off x="9553575" y="7924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37</xdr:row>
      <xdr:rowOff>152400</xdr:rowOff>
    </xdr:from>
    <xdr:to>
      <xdr:col>7</xdr:col>
      <xdr:colOff>971550</xdr:colOff>
      <xdr:row>39</xdr:row>
      <xdr:rowOff>0</xdr:rowOff>
    </xdr:to>
    <xdr:sp>
      <xdr:nvSpPr>
        <xdr:cNvPr id="16" name="Line 17"/>
        <xdr:cNvSpPr>
          <a:spLocks/>
        </xdr:cNvSpPr>
      </xdr:nvSpPr>
      <xdr:spPr>
        <a:xfrm>
          <a:off x="5495925" y="6629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42</xdr:row>
      <xdr:rowOff>0</xdr:rowOff>
    </xdr:from>
    <xdr:to>
      <xdr:col>7</xdr:col>
      <xdr:colOff>971550</xdr:colOff>
      <xdr:row>42</xdr:row>
      <xdr:rowOff>152400</xdr:rowOff>
    </xdr:to>
    <xdr:sp>
      <xdr:nvSpPr>
        <xdr:cNvPr id="17" name="Line 18"/>
        <xdr:cNvSpPr>
          <a:spLocks/>
        </xdr:cNvSpPr>
      </xdr:nvSpPr>
      <xdr:spPr>
        <a:xfrm>
          <a:off x="5495925" y="7286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38</xdr:row>
      <xdr:rowOff>9525</xdr:rowOff>
    </xdr:from>
    <xdr:to>
      <xdr:col>12</xdr:col>
      <xdr:colOff>95250</xdr:colOff>
      <xdr:row>38</xdr:row>
      <xdr:rowOff>142875</xdr:rowOff>
    </xdr:to>
    <xdr:sp>
      <xdr:nvSpPr>
        <xdr:cNvPr id="18" name="Line 19"/>
        <xdr:cNvSpPr>
          <a:spLocks/>
        </xdr:cNvSpPr>
      </xdr:nvSpPr>
      <xdr:spPr>
        <a:xfrm>
          <a:off x="9563100" y="6648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42</xdr:row>
      <xdr:rowOff>0</xdr:rowOff>
    </xdr:from>
    <xdr:to>
      <xdr:col>12</xdr:col>
      <xdr:colOff>95250</xdr:colOff>
      <xdr:row>43</xdr:row>
      <xdr:rowOff>152400</xdr:rowOff>
    </xdr:to>
    <xdr:sp>
      <xdr:nvSpPr>
        <xdr:cNvPr id="19" name="Line 20"/>
        <xdr:cNvSpPr>
          <a:spLocks/>
        </xdr:cNvSpPr>
      </xdr:nvSpPr>
      <xdr:spPr>
        <a:xfrm flipH="1">
          <a:off x="9563100" y="7286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43</xdr:row>
      <xdr:rowOff>152400</xdr:rowOff>
    </xdr:to>
    <xdr:sp>
      <xdr:nvSpPr>
        <xdr:cNvPr id="20" name="Line 21"/>
        <xdr:cNvSpPr>
          <a:spLocks/>
        </xdr:cNvSpPr>
      </xdr:nvSpPr>
      <xdr:spPr>
        <a:xfrm>
          <a:off x="12934950" y="7286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476750" y="1105852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180975</xdr:rowOff>
    </xdr:from>
    <xdr:to>
      <xdr:col>3</xdr:col>
      <xdr:colOff>1333500</xdr:colOff>
      <xdr:row>67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275397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180975</xdr:rowOff>
    </xdr:from>
    <xdr:to>
      <xdr:col>3</xdr:col>
      <xdr:colOff>657225</xdr:colOff>
      <xdr:row>67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275397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7"/>
  <sheetViews>
    <sheetView tabSelected="1" zoomScalePageLayoutView="0" workbookViewId="0" topLeftCell="B1">
      <selection activeCell="M8" sqref="M8"/>
    </sheetView>
  </sheetViews>
  <sheetFormatPr defaultColWidth="8.88671875" defaultRowHeight="15"/>
  <cols>
    <col min="1" max="1" width="14.4453125" style="16" customWidth="1"/>
    <col min="2" max="2" width="5.77734375" style="16" customWidth="1"/>
    <col min="3" max="3" width="2.77734375" style="16" customWidth="1"/>
    <col min="4" max="4" width="8.88671875" style="16" customWidth="1"/>
    <col min="5" max="5" width="2.6640625" style="16" customWidth="1"/>
    <col min="6" max="6" width="8.5546875" style="16" customWidth="1"/>
    <col min="7" max="7" width="9.6640625" style="16" customWidth="1"/>
    <col min="8" max="8" width="13.77734375" style="16" customWidth="1"/>
    <col min="9" max="9" width="9.99609375" style="16" customWidth="1"/>
    <col min="10" max="10" width="9.99609375" style="16" bestFit="1" customWidth="1"/>
    <col min="11" max="11" width="12.4453125" style="16" customWidth="1"/>
    <col min="12" max="12" width="11.4453125" style="16" customWidth="1"/>
    <col min="13" max="13" width="15.10546875" style="16" customWidth="1"/>
    <col min="14" max="14" width="13.4453125" style="16" customWidth="1"/>
    <col min="15" max="15" width="11.88671875" style="16" customWidth="1"/>
    <col min="16" max="16" width="11.21484375" style="16" customWidth="1"/>
    <col min="17" max="17" width="10.5546875" style="16" customWidth="1"/>
    <col min="18" max="18" width="9.10546875" style="16" bestFit="1" customWidth="1"/>
    <col min="19" max="16384" width="8.88671875" style="16" customWidth="1"/>
  </cols>
  <sheetData>
    <row r="1" ht="12.75"/>
    <row r="2" ht="12.75"/>
    <row r="3" spans="1:16" ht="18">
      <c r="A3" s="91"/>
      <c r="B3" s="15"/>
      <c r="C3" s="15"/>
      <c r="D3" s="65" t="s">
        <v>57</v>
      </c>
      <c r="E3" s="66"/>
      <c r="F3" s="66"/>
      <c r="G3" s="142" t="s">
        <v>93</v>
      </c>
      <c r="H3" s="143"/>
      <c r="I3" s="143"/>
      <c r="J3" s="143"/>
      <c r="K3" s="143"/>
      <c r="L3" s="143"/>
      <c r="M3" s="143"/>
      <c r="N3" s="66"/>
      <c r="O3" s="66"/>
      <c r="P3" s="68"/>
    </row>
    <row r="4" spans="1:14" ht="18">
      <c r="A4" s="14"/>
      <c r="B4" s="18"/>
      <c r="D4" s="86"/>
      <c r="E4" s="66"/>
      <c r="F4" s="66"/>
      <c r="G4" s="142" t="s">
        <v>92</v>
      </c>
      <c r="H4" s="143"/>
      <c r="I4" s="143"/>
      <c r="J4" s="143"/>
      <c r="K4" s="143"/>
      <c r="L4" s="143"/>
      <c r="M4" s="143"/>
      <c r="N4" s="66"/>
    </row>
    <row r="5" spans="1:14" ht="18">
      <c r="A5" s="14"/>
      <c r="B5" s="18"/>
      <c r="D5" s="86"/>
      <c r="E5" s="66"/>
      <c r="F5" s="66"/>
      <c r="G5" s="98"/>
      <c r="H5" s="78"/>
      <c r="I5" s="78"/>
      <c r="J5" s="78"/>
      <c r="K5" s="78"/>
      <c r="L5" s="78"/>
      <c r="M5" s="78"/>
      <c r="N5" s="66"/>
    </row>
    <row r="6" spans="1:13" ht="30">
      <c r="A6" s="82"/>
      <c r="B6" s="15"/>
      <c r="C6" s="15"/>
      <c r="I6" s="14"/>
      <c r="K6" s="14"/>
      <c r="L6" s="14"/>
      <c r="M6" s="17"/>
    </row>
    <row r="7" ht="12.75"/>
    <row r="8" spans="1:16" ht="18">
      <c r="A8" s="25" t="s">
        <v>27</v>
      </c>
      <c r="H8" s="20" t="s">
        <v>24</v>
      </c>
      <c r="I8" s="21"/>
      <c r="J8" s="22"/>
      <c r="L8" s="70"/>
      <c r="O8" s="20" t="s">
        <v>25</v>
      </c>
      <c r="P8" s="21"/>
    </row>
    <row r="9" spans="1:16" ht="12.75">
      <c r="A9" s="30"/>
      <c r="D9" s="31"/>
      <c r="H9" s="23" t="s">
        <v>26</v>
      </c>
      <c r="I9" s="24">
        <f>D10</f>
        <v>47523655.94918749</v>
      </c>
      <c r="J9" s="22"/>
      <c r="O9" s="23" t="s">
        <v>26</v>
      </c>
      <c r="P9" s="24">
        <f>D11</f>
        <v>53415544.05081251</v>
      </c>
    </row>
    <row r="10" spans="1:13" ht="12.75">
      <c r="A10" s="30" t="s">
        <v>24</v>
      </c>
      <c r="D10" s="99">
        <f>Tabelle1!E58</f>
        <v>47523655.94918749</v>
      </c>
      <c r="E10" s="16" t="s">
        <v>30</v>
      </c>
      <c r="K10" s="28">
        <f>F40</f>
        <v>0.5452</v>
      </c>
      <c r="M10" s="40">
        <f>D43</f>
        <v>0.888</v>
      </c>
    </row>
    <row r="11" spans="1:15" ht="12.75">
      <c r="A11" s="30" t="s">
        <v>25</v>
      </c>
      <c r="D11" s="99">
        <f>Tabelle1!E60</f>
        <v>53415544.05081251</v>
      </c>
      <c r="E11" s="16" t="s">
        <v>30</v>
      </c>
      <c r="H11" s="26"/>
      <c r="O11" s="27"/>
    </row>
    <row r="12" spans="1:15" ht="12.75">
      <c r="A12" s="30" t="s">
        <v>32</v>
      </c>
      <c r="B12" s="30"/>
      <c r="C12" s="30"/>
      <c r="D12" s="99">
        <f>-(Tabelle1!C70)</f>
        <v>-3300000</v>
      </c>
      <c r="E12" s="16" t="s">
        <v>30</v>
      </c>
      <c r="H12" s="26">
        <f>D40</f>
        <v>0.4548</v>
      </c>
      <c r="J12" s="28"/>
      <c r="M12" s="29"/>
      <c r="O12" s="26">
        <f>F43</f>
        <v>0.112</v>
      </c>
    </row>
    <row r="13" spans="1:4" ht="5.25" customHeight="1">
      <c r="A13" s="94"/>
      <c r="B13" s="94"/>
      <c r="C13" s="94"/>
      <c r="D13" s="99"/>
    </row>
    <row r="14" spans="1:15" ht="20.25">
      <c r="A14" s="84" t="s">
        <v>66</v>
      </c>
      <c r="D14" s="59"/>
      <c r="H14" s="133" t="s">
        <v>28</v>
      </c>
      <c r="I14" s="134"/>
      <c r="K14" s="95"/>
      <c r="N14" s="133" t="s">
        <v>29</v>
      </c>
      <c r="O14" s="134"/>
    </row>
    <row r="15" spans="1:15" ht="12.75">
      <c r="A15" s="59" t="s">
        <v>67</v>
      </c>
      <c r="D15" s="99">
        <v>770000</v>
      </c>
      <c r="E15" s="16" t="s">
        <v>30</v>
      </c>
      <c r="H15" s="135" t="s">
        <v>31</v>
      </c>
      <c r="I15" s="136">
        <f>D10*D40+P9*D43</f>
        <v>69046761.84281197</v>
      </c>
      <c r="N15" s="135" t="s">
        <v>31</v>
      </c>
      <c r="O15" s="136">
        <f>D11*F43+D10*F40</f>
        <v>31892438.15718802</v>
      </c>
    </row>
    <row r="16" spans="1:17" ht="12.75" customHeight="1">
      <c r="A16" s="59" t="s">
        <v>85</v>
      </c>
      <c r="D16" s="99">
        <v>-4000000</v>
      </c>
      <c r="E16" s="16" t="s">
        <v>30</v>
      </c>
      <c r="F16" s="92"/>
      <c r="M16" s="32">
        <f>D46</f>
        <v>0.7107952021323856</v>
      </c>
      <c r="N16" s="149"/>
      <c r="O16" s="150"/>
      <c r="P16" s="33">
        <f>F46</f>
        <v>0.2892047978676144</v>
      </c>
      <c r="Q16" s="34"/>
    </row>
    <row r="17" spans="1:15" ht="12.75" customHeight="1">
      <c r="A17" s="59" t="s">
        <v>78</v>
      </c>
      <c r="D17" s="99">
        <v>0</v>
      </c>
      <c r="E17" s="16" t="s">
        <v>30</v>
      </c>
      <c r="N17" s="151"/>
      <c r="O17" s="143"/>
    </row>
    <row r="18" spans="1:16" ht="12.75">
      <c r="A18" s="59" t="s">
        <v>68</v>
      </c>
      <c r="D18" s="59"/>
      <c r="L18" s="35" t="s">
        <v>33</v>
      </c>
      <c r="M18" s="21"/>
      <c r="O18" s="35" t="s">
        <v>34</v>
      </c>
      <c r="P18" s="21"/>
    </row>
    <row r="19" spans="1:18" ht="12.75">
      <c r="A19" s="59" t="s">
        <v>69</v>
      </c>
      <c r="D19" s="59"/>
      <c r="I19" s="26">
        <f>D49</f>
        <v>0.752834261617135</v>
      </c>
      <c r="L19" s="23"/>
      <c r="M19" s="24">
        <f>O15*M16</f>
        <v>22668992.026433066</v>
      </c>
      <c r="O19" s="23"/>
      <c r="P19" s="24">
        <f>O15*P16</f>
        <v>9223446.130754953</v>
      </c>
      <c r="R19" s="36"/>
    </row>
    <row r="20" spans="1:17" ht="12.75">
      <c r="A20" s="59" t="s">
        <v>70</v>
      </c>
      <c r="D20" s="99">
        <v>577700</v>
      </c>
      <c r="E20" s="16" t="s">
        <v>30</v>
      </c>
      <c r="L20" s="22"/>
      <c r="M20" s="37"/>
      <c r="P20" s="22"/>
      <c r="Q20" s="37"/>
    </row>
    <row r="21" spans="1:17" ht="12.75">
      <c r="A21" s="59" t="s">
        <v>86</v>
      </c>
      <c r="D21" s="99">
        <v>-530000</v>
      </c>
      <c r="E21" s="16" t="s">
        <v>30</v>
      </c>
      <c r="J21" s="52"/>
      <c r="K21" s="43"/>
      <c r="L21" s="40">
        <f>F49</f>
        <v>0.2471657383828651</v>
      </c>
      <c r="M21" s="37"/>
      <c r="P21" s="22"/>
      <c r="Q21" s="37"/>
    </row>
    <row r="22" spans="1:17" ht="12.75">
      <c r="A22" s="30" t="s">
        <v>80</v>
      </c>
      <c r="D22" s="99">
        <v>0</v>
      </c>
      <c r="E22" s="16" t="s">
        <v>30</v>
      </c>
      <c r="G22" s="16" t="s">
        <v>57</v>
      </c>
      <c r="J22" s="52"/>
      <c r="K22" s="44"/>
      <c r="L22" s="22"/>
      <c r="M22" s="37"/>
      <c r="P22" s="22"/>
      <c r="Q22" s="37"/>
    </row>
    <row r="23" spans="1:17" ht="12.75">
      <c r="A23" s="59" t="s">
        <v>71</v>
      </c>
      <c r="D23" s="59"/>
      <c r="I23" s="40"/>
      <c r="J23" s="53" t="s">
        <v>47</v>
      </c>
      <c r="K23" s="21"/>
      <c r="L23" s="41"/>
      <c r="M23" s="37"/>
      <c r="P23" s="22"/>
      <c r="Q23" s="37"/>
    </row>
    <row r="24" spans="1:14" ht="12.75">
      <c r="A24" s="59" t="s">
        <v>77</v>
      </c>
      <c r="D24" s="59"/>
      <c r="J24" s="54" t="s">
        <v>48</v>
      </c>
      <c r="K24" s="50"/>
      <c r="M24" s="22"/>
      <c r="N24" s="22"/>
    </row>
    <row r="25" spans="1:13" ht="12.75">
      <c r="A25" s="59" t="s">
        <v>76</v>
      </c>
      <c r="D25" s="99">
        <v>69600</v>
      </c>
      <c r="E25" s="16" t="s">
        <v>30</v>
      </c>
      <c r="I25" s="43"/>
      <c r="J25" s="23"/>
      <c r="K25" s="24">
        <f>I15+M19</f>
        <v>91715753.86924504</v>
      </c>
      <c r="L25" s="43"/>
      <c r="M25" s="43"/>
    </row>
    <row r="26" spans="1:13" ht="12.75">
      <c r="A26" s="59"/>
      <c r="D26" s="99"/>
      <c r="H26" s="43"/>
      <c r="I26" s="43"/>
      <c r="L26" s="43"/>
      <c r="M26" s="43"/>
    </row>
    <row r="27" spans="1:13" ht="12.75">
      <c r="A27" s="59" t="s">
        <v>72</v>
      </c>
      <c r="C27" s="38"/>
      <c r="D27" s="99">
        <v>36500000</v>
      </c>
      <c r="E27" s="22" t="s">
        <v>35</v>
      </c>
      <c r="H27" s="43"/>
      <c r="I27" s="44"/>
      <c r="L27" s="43"/>
      <c r="M27" s="43"/>
    </row>
    <row r="28" spans="2:11" ht="12.75">
      <c r="B28" s="38"/>
      <c r="C28" s="39"/>
      <c r="D28" s="100"/>
      <c r="F28" s="22"/>
      <c r="H28" s="51"/>
      <c r="I28" s="51"/>
      <c r="J28" s="128" t="s">
        <v>37</v>
      </c>
      <c r="K28" s="129"/>
    </row>
    <row r="29" spans="1:13" ht="12.75">
      <c r="A29" s="59" t="s">
        <v>63</v>
      </c>
      <c r="C29" s="38"/>
      <c r="D29" s="99">
        <v>32000000</v>
      </c>
      <c r="E29" s="16" t="s">
        <v>36</v>
      </c>
      <c r="I29" s="43"/>
      <c r="J29" s="130" t="s">
        <v>79</v>
      </c>
      <c r="K29" s="131"/>
      <c r="L29" s="22"/>
      <c r="M29" s="22"/>
    </row>
    <row r="30" spans="1:13" ht="12.75">
      <c r="A30" s="60"/>
      <c r="B30" s="38"/>
      <c r="C30" s="39"/>
      <c r="D30" s="62" t="s">
        <v>84</v>
      </c>
      <c r="I30" s="44"/>
      <c r="J30" s="130"/>
      <c r="K30" s="132">
        <f>D12</f>
        <v>-3300000</v>
      </c>
      <c r="L30" s="22"/>
      <c r="M30" s="37"/>
    </row>
    <row r="31" spans="6:17" ht="12.75">
      <c r="F31" s="42"/>
      <c r="J31" s="83"/>
      <c r="L31" s="37"/>
      <c r="M31" s="71"/>
      <c r="Q31" s="22"/>
    </row>
    <row r="32" spans="1:13" ht="12.75">
      <c r="A32" s="59" t="s">
        <v>64</v>
      </c>
      <c r="C32" s="38"/>
      <c r="D32" s="99">
        <v>13020000</v>
      </c>
      <c r="E32" s="42" t="s">
        <v>36</v>
      </c>
      <c r="I32" s="40"/>
      <c r="L32" s="28"/>
      <c r="M32" s="72"/>
    </row>
    <row r="33" spans="1:12" ht="12.75">
      <c r="A33" s="60"/>
      <c r="C33" s="38"/>
      <c r="D33" s="63" t="s">
        <v>58</v>
      </c>
      <c r="I33" s="40"/>
      <c r="J33" s="55" t="s">
        <v>73</v>
      </c>
      <c r="K33" s="48"/>
      <c r="L33" s="28"/>
    </row>
    <row r="34" spans="10:11" ht="12.75">
      <c r="J34" s="56"/>
      <c r="K34" s="57">
        <f>K25+K30</f>
        <v>88415753.86924504</v>
      </c>
    </row>
    <row r="35" spans="8:13" ht="12.75">
      <c r="H35" s="43"/>
      <c r="I35" s="28">
        <f>D49</f>
        <v>0.752834261617135</v>
      </c>
      <c r="L35" s="58">
        <f>F49</f>
        <v>0.2471657383828651</v>
      </c>
      <c r="M35" s="43"/>
    </row>
    <row r="36" spans="8:13" ht="12.75">
      <c r="H36" s="43"/>
      <c r="M36" s="43"/>
    </row>
    <row r="37" spans="1:16" ht="12.75">
      <c r="A37" s="25" t="s">
        <v>40</v>
      </c>
      <c r="H37" s="55" t="s">
        <v>38</v>
      </c>
      <c r="I37" s="76"/>
      <c r="L37" s="53" t="s">
        <v>61</v>
      </c>
      <c r="M37" s="21"/>
      <c r="O37" s="81"/>
      <c r="P37" s="22"/>
    </row>
    <row r="38" spans="8:16" ht="12.75">
      <c r="H38" s="23"/>
      <c r="I38" s="57">
        <f>K34*I35</f>
        <v>66562408.77947543</v>
      </c>
      <c r="L38" s="23"/>
      <c r="M38" s="24">
        <f>(K34*L35)</f>
        <v>21853345.089769613</v>
      </c>
      <c r="O38" s="22"/>
      <c r="P38" s="44"/>
    </row>
    <row r="39" ht="12.75">
      <c r="A39" s="59" t="s">
        <v>59</v>
      </c>
    </row>
    <row r="40" spans="1:16" ht="12.75">
      <c r="A40" s="59" t="s">
        <v>51</v>
      </c>
      <c r="D40" s="101">
        <v>0.4548</v>
      </c>
      <c r="E40" s="61" t="s">
        <v>41</v>
      </c>
      <c r="F40" s="102">
        <v>0.5452</v>
      </c>
      <c r="H40" s="53" t="s">
        <v>87</v>
      </c>
      <c r="I40" s="21"/>
      <c r="L40" s="53" t="s">
        <v>89</v>
      </c>
      <c r="M40" s="21"/>
      <c r="O40" s="53" t="s">
        <v>74</v>
      </c>
      <c r="P40" s="21"/>
    </row>
    <row r="41" spans="4:16" ht="12.75">
      <c r="D41" s="59"/>
      <c r="E41" s="59"/>
      <c r="F41" s="59"/>
      <c r="H41" s="54" t="s">
        <v>88</v>
      </c>
      <c r="I41" s="50"/>
      <c r="L41" s="54" t="s">
        <v>90</v>
      </c>
      <c r="M41" s="50"/>
      <c r="O41" s="54"/>
      <c r="P41" s="50"/>
    </row>
    <row r="42" spans="1:16" ht="12.75">
      <c r="A42" s="59" t="s">
        <v>60</v>
      </c>
      <c r="D42" s="59"/>
      <c r="E42" s="59"/>
      <c r="F42" s="59"/>
      <c r="H42" s="23"/>
      <c r="I42" s="57">
        <f>D15+D16+D17</f>
        <v>-3230000</v>
      </c>
      <c r="L42" s="23"/>
      <c r="M42" s="57">
        <f>D20+D21+D22</f>
        <v>47700</v>
      </c>
      <c r="O42" s="23"/>
      <c r="P42" s="57">
        <f>D25</f>
        <v>69600</v>
      </c>
    </row>
    <row r="43" spans="1:17" ht="12.75">
      <c r="A43" s="59" t="s">
        <v>54</v>
      </c>
      <c r="B43" s="18"/>
      <c r="C43" s="18"/>
      <c r="D43" s="101">
        <v>0.888</v>
      </c>
      <c r="E43" s="61" t="s">
        <v>41</v>
      </c>
      <c r="F43" s="102">
        <v>0.112</v>
      </c>
      <c r="J43" s="22"/>
      <c r="N43" s="22"/>
      <c r="Q43" s="22"/>
    </row>
    <row r="44" spans="4:17" ht="12.75">
      <c r="D44" s="59"/>
      <c r="E44" s="59"/>
      <c r="F44" s="59"/>
      <c r="H44" s="35" t="s">
        <v>38</v>
      </c>
      <c r="I44" s="21"/>
      <c r="J44" s="22"/>
      <c r="N44" s="22"/>
      <c r="Q44" s="22"/>
    </row>
    <row r="45" spans="1:17" ht="12.75">
      <c r="A45" s="16" t="s">
        <v>42</v>
      </c>
      <c r="B45" s="45"/>
      <c r="C45" s="45"/>
      <c r="D45" s="102"/>
      <c r="E45" s="101"/>
      <c r="F45" s="101"/>
      <c r="H45" s="49"/>
      <c r="I45" s="64">
        <f>I38+I42</f>
        <v>63332408.77947543</v>
      </c>
      <c r="J45" s="22"/>
      <c r="L45" s="53" t="s">
        <v>61</v>
      </c>
      <c r="M45" s="21"/>
      <c r="N45" s="22"/>
      <c r="O45" s="126" t="s">
        <v>39</v>
      </c>
      <c r="P45" s="115"/>
      <c r="Q45" s="22"/>
    </row>
    <row r="46" spans="1:17" ht="12.75">
      <c r="A46" s="59" t="s">
        <v>52</v>
      </c>
      <c r="D46" s="101">
        <f>D29/(D29+D32)</f>
        <v>0.7107952021323856</v>
      </c>
      <c r="E46" s="61" t="s">
        <v>41</v>
      </c>
      <c r="F46" s="102">
        <f>D32/(D29+D32)</f>
        <v>0.2892047978676144</v>
      </c>
      <c r="H46" s="54" t="s">
        <v>56</v>
      </c>
      <c r="I46" s="24">
        <v>-10000</v>
      </c>
      <c r="J46" s="22"/>
      <c r="L46" s="23"/>
      <c r="M46" s="57">
        <f>M38+M42</f>
        <v>21901045.089769613</v>
      </c>
      <c r="N46" s="22"/>
      <c r="O46" s="120"/>
      <c r="P46" s="127">
        <f>P19+P30+P42</f>
        <v>9293046.130754953</v>
      </c>
      <c r="Q46" s="22"/>
    </row>
    <row r="47" spans="4:17" ht="12.75">
      <c r="D47" s="101"/>
      <c r="E47" s="101"/>
      <c r="F47" s="101"/>
      <c r="H47" s="23"/>
      <c r="I47" s="24">
        <f>I45+I46</f>
        <v>63322408.77947543</v>
      </c>
      <c r="J47" s="22"/>
      <c r="N47" s="22"/>
      <c r="Q47" s="22"/>
    </row>
    <row r="48" spans="1:17" ht="12.75">
      <c r="A48" s="59" t="s">
        <v>49</v>
      </c>
      <c r="C48" s="19"/>
      <c r="D48" s="101"/>
      <c r="E48" s="101"/>
      <c r="F48" s="101"/>
      <c r="J48" s="22"/>
      <c r="N48" s="22"/>
      <c r="Q48" s="22"/>
    </row>
    <row r="49" spans="1:16" ht="12.75">
      <c r="A49" s="59" t="s">
        <v>53</v>
      </c>
      <c r="B49" s="46"/>
      <c r="C49" s="19"/>
      <c r="D49" s="103">
        <f>I15/(I15+M19)</f>
        <v>0.752834261617135</v>
      </c>
      <c r="E49" s="61" t="s">
        <v>41</v>
      </c>
      <c r="F49" s="102">
        <f>M19/(I15+M19)</f>
        <v>0.2471657383828651</v>
      </c>
      <c r="H49" s="114" t="s">
        <v>94</v>
      </c>
      <c r="I49" s="115"/>
      <c r="L49" s="114" t="s">
        <v>62</v>
      </c>
      <c r="M49" s="115"/>
      <c r="O49" s="22"/>
      <c r="P49" s="22"/>
    </row>
    <row r="50" spans="8:16" ht="12.75">
      <c r="H50" s="116" t="s">
        <v>50</v>
      </c>
      <c r="I50" s="117"/>
      <c r="L50" s="123" t="s">
        <v>43</v>
      </c>
      <c r="M50" s="124">
        <f>D29</f>
        <v>32000000</v>
      </c>
      <c r="O50" s="75" t="s">
        <v>65</v>
      </c>
      <c r="P50" s="75"/>
    </row>
    <row r="51" spans="8:16" ht="12.75">
      <c r="H51" s="116" t="s">
        <v>55</v>
      </c>
      <c r="I51" s="118">
        <f>D27</f>
        <v>36500000</v>
      </c>
      <c r="L51" s="123"/>
      <c r="M51" s="117"/>
      <c r="O51" s="22"/>
      <c r="P51" s="67"/>
    </row>
    <row r="52" spans="1:16" ht="12.75">
      <c r="A52" s="25"/>
      <c r="H52" s="116"/>
      <c r="I52" s="119"/>
      <c r="L52" s="122">
        <f>M46/M50</f>
        <v>0.6844076590553004</v>
      </c>
      <c r="M52" s="117"/>
      <c r="O52" s="73">
        <f>I45+M46+P46</f>
        <v>94526499.99999999</v>
      </c>
      <c r="P52" s="22"/>
    </row>
    <row r="53" spans="8:13" ht="12.75">
      <c r="H53" s="122">
        <f>I47/I51</f>
        <v>1.7348605145061762</v>
      </c>
      <c r="I53" s="117"/>
      <c r="L53" s="125">
        <f>ROUND(L52,2)</f>
        <v>0.68</v>
      </c>
      <c r="M53" s="121" t="s">
        <v>45</v>
      </c>
    </row>
    <row r="54" spans="2:9" ht="12.75">
      <c r="B54" s="46"/>
      <c r="C54" s="19"/>
      <c r="D54" s="47"/>
      <c r="H54" s="120">
        <f>ROUND(H53,2)</f>
        <v>1.73</v>
      </c>
      <c r="I54" s="121" t="s">
        <v>44</v>
      </c>
    </row>
    <row r="56" spans="1:16" ht="12.75">
      <c r="A56" s="22"/>
      <c r="B56" s="104"/>
      <c r="C56" s="105"/>
      <c r="D56" s="105"/>
      <c r="E56" s="22"/>
      <c r="F56" s="22"/>
      <c r="G56" s="75"/>
      <c r="H56" s="145"/>
      <c r="I56" s="145"/>
      <c r="J56" s="107"/>
      <c r="K56" s="107"/>
      <c r="L56" s="137"/>
      <c r="M56" s="152"/>
      <c r="N56" s="107"/>
      <c r="O56" s="73"/>
      <c r="P56" s="107"/>
    </row>
    <row r="57" spans="1:16" ht="15">
      <c r="A57" s="22"/>
      <c r="B57" s="22"/>
      <c r="C57" s="22"/>
      <c r="D57" s="22"/>
      <c r="E57" s="22"/>
      <c r="F57" s="22"/>
      <c r="G57" s="75"/>
      <c r="H57" s="80"/>
      <c r="I57" s="80"/>
      <c r="J57" s="106"/>
      <c r="K57" s="106"/>
      <c r="L57" s="80"/>
      <c r="M57" s="108"/>
      <c r="N57" s="22"/>
      <c r="O57" s="109"/>
      <c r="P57" s="73"/>
    </row>
    <row r="58" spans="1:16" ht="12.75" customHeight="1">
      <c r="A58" s="75"/>
      <c r="B58" s="140"/>
      <c r="C58" s="141"/>
      <c r="D58" s="141"/>
      <c r="E58" s="22"/>
      <c r="F58" s="22"/>
      <c r="G58" s="75"/>
      <c r="H58" s="85"/>
      <c r="I58" s="75"/>
      <c r="J58" s="137"/>
      <c r="K58" s="137"/>
      <c r="L58" s="22"/>
      <c r="M58" s="22"/>
      <c r="N58" s="22"/>
      <c r="O58" s="110"/>
      <c r="P58" s="107"/>
    </row>
    <row r="59" spans="1:16" ht="12.75">
      <c r="A59" s="22"/>
      <c r="B59" s="22"/>
      <c r="C59" s="22"/>
      <c r="D59" s="22"/>
      <c r="E59" s="22"/>
      <c r="F59" s="22"/>
      <c r="G59" s="75"/>
      <c r="H59" s="96"/>
      <c r="I59" s="75"/>
      <c r="J59" s="146"/>
      <c r="K59" s="147"/>
      <c r="L59" s="75"/>
      <c r="M59" s="97"/>
      <c r="N59" s="22"/>
      <c r="O59" s="107"/>
      <c r="P59" s="22"/>
    </row>
    <row r="60" spans="1:16" ht="15">
      <c r="A60" s="75"/>
      <c r="B60" s="137"/>
      <c r="C60" s="137"/>
      <c r="D60" s="139"/>
      <c r="E60" s="22"/>
      <c r="F60" s="22"/>
      <c r="G60" s="22"/>
      <c r="H60" s="22"/>
      <c r="I60" s="22"/>
      <c r="J60" s="147"/>
      <c r="K60" s="147"/>
      <c r="L60" s="22"/>
      <c r="M60" s="22"/>
      <c r="N60" s="22"/>
      <c r="O60" s="75"/>
      <c r="P60" s="111"/>
    </row>
    <row r="61" spans="1:16" ht="15">
      <c r="A61" s="75"/>
      <c r="B61" s="137"/>
      <c r="C61" s="137"/>
      <c r="D61" s="139"/>
      <c r="E61" s="22"/>
      <c r="F61" s="22"/>
      <c r="G61" s="75"/>
      <c r="H61" s="85"/>
      <c r="I61" s="22"/>
      <c r="J61" s="144"/>
      <c r="K61" s="138"/>
      <c r="L61" s="112"/>
      <c r="M61" s="73"/>
      <c r="N61" s="22"/>
      <c r="O61" s="75"/>
      <c r="P61" s="111"/>
    </row>
    <row r="62" spans="1:16" ht="11.25" customHeight="1">
      <c r="A62" s="75"/>
      <c r="B62" s="137"/>
      <c r="C62" s="137"/>
      <c r="D62" s="138"/>
      <c r="E62" s="22"/>
      <c r="F62" s="22"/>
      <c r="G62" s="75"/>
      <c r="H62" s="137"/>
      <c r="I62" s="137"/>
      <c r="J62" s="144"/>
      <c r="K62" s="138"/>
      <c r="L62" s="137"/>
      <c r="M62" s="138"/>
      <c r="N62" s="22"/>
      <c r="O62" s="22"/>
      <c r="P62" s="22"/>
    </row>
    <row r="63" spans="1:16" ht="13.5" customHeight="1">
      <c r="A63" s="22"/>
      <c r="B63" s="22"/>
      <c r="C63" s="22"/>
      <c r="D63" s="22"/>
      <c r="E63" s="22"/>
      <c r="F63" s="22"/>
      <c r="G63" s="22"/>
      <c r="H63" s="137"/>
      <c r="I63" s="148"/>
      <c r="J63" s="22"/>
      <c r="K63" s="22"/>
      <c r="L63" s="22"/>
      <c r="M63" s="22"/>
      <c r="N63" s="22"/>
      <c r="O63" s="113"/>
      <c r="P63" s="73"/>
    </row>
    <row r="64" spans="1:16" ht="12.75" customHeight="1">
      <c r="A64" s="75"/>
      <c r="B64" s="22"/>
      <c r="C64" s="22"/>
      <c r="D64" s="22"/>
      <c r="E64" s="22"/>
      <c r="F64" s="22"/>
      <c r="G64" s="22"/>
      <c r="H64" s="137"/>
      <c r="I64" s="148"/>
      <c r="J64" s="22"/>
      <c r="K64" s="22"/>
      <c r="L64" s="137"/>
      <c r="M64" s="148"/>
      <c r="N64" s="22"/>
      <c r="O64" s="113"/>
      <c r="P64" s="22"/>
    </row>
    <row r="65" spans="1:16" ht="12.75" customHeight="1">
      <c r="A65" s="75"/>
      <c r="B65" s="22"/>
      <c r="C65" s="22"/>
      <c r="D65" s="22"/>
      <c r="E65" s="22"/>
      <c r="F65" s="22"/>
      <c r="G65" s="22"/>
      <c r="H65" s="137"/>
      <c r="I65" s="148"/>
      <c r="J65" s="22"/>
      <c r="K65" s="80"/>
      <c r="L65" s="137"/>
      <c r="M65" s="138"/>
      <c r="N65" s="22"/>
      <c r="O65" s="22"/>
      <c r="P65" s="22"/>
    </row>
    <row r="67" spans="8:9" ht="15">
      <c r="H67" s="80"/>
      <c r="I67" s="79"/>
    </row>
  </sheetData>
  <sheetProtection/>
  <mergeCells count="21">
    <mergeCell ref="H65:I65"/>
    <mergeCell ref="L65:M65"/>
    <mergeCell ref="H64:I64"/>
    <mergeCell ref="N16:O16"/>
    <mergeCell ref="N17:O17"/>
    <mergeCell ref="L56:M56"/>
    <mergeCell ref="H63:I63"/>
    <mergeCell ref="J58:K58"/>
    <mergeCell ref="L64:M64"/>
    <mergeCell ref="G3:M3"/>
    <mergeCell ref="G4:M4"/>
    <mergeCell ref="J61:K61"/>
    <mergeCell ref="H56:I56"/>
    <mergeCell ref="J59:K60"/>
    <mergeCell ref="J62:K62"/>
    <mergeCell ref="B62:D62"/>
    <mergeCell ref="B61:D61"/>
    <mergeCell ref="B60:D60"/>
    <mergeCell ref="B58:D58"/>
    <mergeCell ref="H62:I62"/>
    <mergeCell ref="L62:M62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5" r:id="rId4"/>
  <headerFooter alignWithMargins="0">
    <oddHeader>&amp;RAnlage 3 zu GRDrs 674/2022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16">
      <selection activeCell="D42" sqref="D42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3.777343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91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1"/>
      <c r="F4" s="74"/>
    </row>
    <row r="5" spans="1:5" ht="15.75">
      <c r="A5" s="4" t="s">
        <v>17</v>
      </c>
      <c r="E5" s="11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3">
        <f>6899000+9400000+2011000</f>
        <v>18310000</v>
      </c>
      <c r="D9" s="3">
        <f>C10/B13*B9</f>
        <v>3034677.72777188</v>
      </c>
      <c r="E9" s="3">
        <f>B9+D9</f>
        <v>21344677.72777188</v>
      </c>
      <c r="F9" s="3">
        <f>E9/E13%</f>
        <v>30.418869999617893</v>
      </c>
    </row>
    <row r="10" spans="2:3" ht="15">
      <c r="B10" s="11"/>
      <c r="C10" s="3">
        <f>389500+2170000+8831100-1417300+3000</f>
        <v>9976300</v>
      </c>
    </row>
    <row r="11" spans="1:8" ht="15">
      <c r="A11" s="3" t="s">
        <v>1</v>
      </c>
      <c r="B11" s="5">
        <f>27278900+13100000+1424000+80000</f>
        <v>41882900</v>
      </c>
      <c r="C11" s="5"/>
      <c r="D11" s="5">
        <f>C10/B13*B11</f>
        <v>6941622.27222812</v>
      </c>
      <c r="E11" s="5">
        <f>B11+D11</f>
        <v>48824522.27222812</v>
      </c>
      <c r="F11" s="5">
        <f>E11/E13%</f>
        <v>69.5811300003821</v>
      </c>
      <c r="H11" s="6" t="s">
        <v>5</v>
      </c>
    </row>
    <row r="12" ht="15"/>
    <row r="13" spans="2:8" ht="15">
      <c r="B13" s="3">
        <f>SUM(B9:B11)</f>
        <v>60192900</v>
      </c>
      <c r="C13" s="3">
        <f>C10</f>
        <v>9976300</v>
      </c>
      <c r="D13" s="3">
        <f>SUM(D9:D11)</f>
        <v>9976300</v>
      </c>
      <c r="E13" s="3">
        <f>SUM(E9:E11)</f>
        <v>70169200</v>
      </c>
      <c r="F13" s="3">
        <v>100</v>
      </c>
      <c r="H13" s="3">
        <f>B13+D13</f>
        <v>70169200</v>
      </c>
    </row>
    <row r="14" ht="15"/>
    <row r="15" ht="15"/>
    <row r="16" ht="15">
      <c r="J16" s="69"/>
    </row>
    <row r="17" ht="15.75">
      <c r="A17" s="4" t="s">
        <v>7</v>
      </c>
    </row>
    <row r="18" ht="15"/>
    <row r="19" spans="2:8" ht="15">
      <c r="B19" s="6" t="s">
        <v>8</v>
      </c>
      <c r="C19" s="6" t="s">
        <v>9</v>
      </c>
      <c r="D19" s="6" t="s">
        <v>10</v>
      </c>
      <c r="E19" s="10" t="s">
        <v>4</v>
      </c>
      <c r="F19" s="88" t="s">
        <v>18</v>
      </c>
      <c r="G19" s="87"/>
      <c r="H19" s="87"/>
    </row>
    <row r="20" spans="5:8" ht="15">
      <c r="E20" s="87"/>
      <c r="F20" s="87"/>
      <c r="G20" s="87"/>
      <c r="H20" s="87"/>
    </row>
    <row r="21" spans="1:8" ht="15">
      <c r="A21" s="8" t="s">
        <v>0</v>
      </c>
      <c r="B21" s="3">
        <f>E9</f>
        <v>21344677.72777188</v>
      </c>
      <c r="C21" s="11">
        <f>37000000*0.48</f>
        <v>17760000</v>
      </c>
      <c r="D21" s="11">
        <f>17700000*0.71</f>
        <v>12567000</v>
      </c>
      <c r="E21" s="11">
        <f>SUM(B21:D21)</f>
        <v>51671677.72777188</v>
      </c>
      <c r="F21" s="11">
        <f>E21/E25%</f>
        <v>41.38064288693439</v>
      </c>
      <c r="G21" s="11"/>
      <c r="H21" s="11"/>
    </row>
    <row r="22" spans="3:8" ht="15">
      <c r="C22" s="11"/>
      <c r="D22" s="11"/>
      <c r="E22" s="11"/>
      <c r="F22" s="11"/>
      <c r="G22" s="11"/>
      <c r="H22" s="11"/>
    </row>
    <row r="23" spans="1:8" ht="15">
      <c r="A23" s="8" t="s">
        <v>1</v>
      </c>
      <c r="B23" s="5">
        <f>E11</f>
        <v>48824522.27222812</v>
      </c>
      <c r="C23" s="89">
        <f>37000000*0.52</f>
        <v>19240000</v>
      </c>
      <c r="D23" s="89">
        <f>17700000*0.29</f>
        <v>5133000</v>
      </c>
      <c r="E23" s="89">
        <f>SUM(B23:D23)</f>
        <v>73197522.27222812</v>
      </c>
      <c r="F23" s="89">
        <f>E23/E25%</f>
        <v>58.61935711306561</v>
      </c>
      <c r="G23" s="11"/>
      <c r="H23" s="10" t="s">
        <v>5</v>
      </c>
    </row>
    <row r="24" spans="3:8" ht="15">
      <c r="C24" s="11"/>
      <c r="D24" s="11"/>
      <c r="E24" s="11"/>
      <c r="F24" s="11"/>
      <c r="G24" s="11"/>
      <c r="H24" s="11"/>
    </row>
    <row r="25" spans="2:8" ht="15">
      <c r="B25" s="3">
        <f>SUM(B21:B23)</f>
        <v>70169200</v>
      </c>
      <c r="C25" s="11">
        <f>SUM(C21:C23)</f>
        <v>37000000</v>
      </c>
      <c r="D25" s="11">
        <f>SUM(D21:D24)</f>
        <v>17700000</v>
      </c>
      <c r="E25" s="11">
        <f>SUM(E21:E23)</f>
        <v>124869200</v>
      </c>
      <c r="F25" s="11">
        <v>100</v>
      </c>
      <c r="G25" s="11"/>
      <c r="H25" s="11">
        <f>B25+C25+D25</f>
        <v>124869200</v>
      </c>
    </row>
    <row r="26" ht="15"/>
    <row r="27" ht="15"/>
    <row r="28" ht="15"/>
    <row r="29" spans="1:10" ht="15.75">
      <c r="A29" s="4" t="s">
        <v>11</v>
      </c>
      <c r="J29" s="69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ht="15">
      <c r="F32" s="11"/>
    </row>
    <row r="33" spans="1:6" ht="15">
      <c r="A33" s="8" t="s">
        <v>0</v>
      </c>
      <c r="B33" s="3">
        <v>2910000</v>
      </c>
      <c r="D33" s="3">
        <f>C34*B33/B37</f>
        <v>88021.77858439201</v>
      </c>
      <c r="E33" s="3">
        <f>B33+D33</f>
        <v>2998021.778584392</v>
      </c>
      <c r="F33" s="3">
        <f>E33/E37%</f>
        <v>17.604355716878402</v>
      </c>
    </row>
    <row r="34" ht="15">
      <c r="C34" s="3">
        <v>500000</v>
      </c>
    </row>
    <row r="35" spans="1:8" ht="15">
      <c r="A35" s="8" t="s">
        <v>1</v>
      </c>
      <c r="B35" s="5">
        <v>13620000</v>
      </c>
      <c r="C35" s="5"/>
      <c r="D35" s="5">
        <f>C34*B35/B37</f>
        <v>411978.22141560796</v>
      </c>
      <c r="E35" s="5">
        <f>B35+D35</f>
        <v>14031978.221415607</v>
      </c>
      <c r="F35" s="5">
        <f>E35/E37%</f>
        <v>82.3956442831216</v>
      </c>
      <c r="H35" s="6" t="s">
        <v>5</v>
      </c>
    </row>
    <row r="37" spans="2:8" ht="15">
      <c r="B37" s="3">
        <f>SUM(B33:B35)</f>
        <v>16530000</v>
      </c>
      <c r="C37" s="3">
        <f>SUM(C33:C35)</f>
        <v>500000</v>
      </c>
      <c r="D37" s="3">
        <f>SUM(D33:D35)</f>
        <v>500000</v>
      </c>
      <c r="E37" s="3">
        <f>SUM(E33:E35)</f>
        <v>17030000</v>
      </c>
      <c r="F37" s="3">
        <v>100</v>
      </c>
      <c r="H37" s="3">
        <f>B37+D37</f>
        <v>17030000</v>
      </c>
    </row>
    <row r="41" ht="15">
      <c r="A41" s="4" t="s">
        <v>19</v>
      </c>
    </row>
    <row r="43" spans="2:6" ht="15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ht="15">
      <c r="F44" s="11"/>
    </row>
    <row r="45" spans="1:6" ht="15">
      <c r="A45" s="8" t="s">
        <v>0</v>
      </c>
      <c r="B45" s="3">
        <f>E33</f>
        <v>2998021.778584392</v>
      </c>
      <c r="C45" s="3">
        <v>1150000</v>
      </c>
      <c r="E45" s="3">
        <f>SUM(B45+C45+D45)</f>
        <v>4148021.778584392</v>
      </c>
      <c r="F45" s="3">
        <f>E45/E49%</f>
        <v>17.333981523545308</v>
      </c>
    </row>
    <row r="47" spans="1:8" ht="15">
      <c r="A47" s="8" t="s">
        <v>1</v>
      </c>
      <c r="B47" s="5">
        <f>E35</f>
        <v>14031978.221415607</v>
      </c>
      <c r="C47" s="5">
        <v>5750000</v>
      </c>
      <c r="D47" s="5"/>
      <c r="E47" s="5">
        <f>SUM(B47:D47)</f>
        <v>19781978.22141561</v>
      </c>
      <c r="F47" s="5">
        <f>E47/E49%</f>
        <v>82.6660184764547</v>
      </c>
      <c r="H47" s="6" t="s">
        <v>5</v>
      </c>
    </row>
    <row r="49" spans="2:8" ht="15">
      <c r="B49" s="3">
        <f>SUM(B45:B47)</f>
        <v>17030000</v>
      </c>
      <c r="C49" s="3">
        <f>C45+C47</f>
        <v>6900000</v>
      </c>
      <c r="E49" s="3">
        <f>SUM(E45:E47)</f>
        <v>23930000</v>
      </c>
      <c r="F49" s="3">
        <v>100</v>
      </c>
      <c r="H49" s="3">
        <f>B49+C49+D49</f>
        <v>23930000</v>
      </c>
    </row>
    <row r="54" ht="1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ht="15">
      <c r="F57" s="11"/>
    </row>
    <row r="58" spans="1:8" ht="15">
      <c r="A58" s="8" t="s">
        <v>0</v>
      </c>
      <c r="B58" s="3">
        <f>E21</f>
        <v>51671677.72777188</v>
      </c>
      <c r="C58" s="3">
        <f>E45-D45</f>
        <v>4148021.778584392</v>
      </c>
      <c r="E58" s="7">
        <f>B58-C58</f>
        <v>47523655.94918749</v>
      </c>
      <c r="F58" s="3">
        <f>E58/E62%</f>
        <v>47.08146681288091</v>
      </c>
      <c r="H58" s="12" t="s">
        <v>5</v>
      </c>
    </row>
    <row r="59" spans="5:8" ht="15">
      <c r="E59" s="7"/>
      <c r="G59" s="8" t="s">
        <v>15</v>
      </c>
      <c r="H59" s="3">
        <f>E62</f>
        <v>100939200</v>
      </c>
    </row>
    <row r="60" spans="1:8" ht="15">
      <c r="A60" s="8" t="s">
        <v>1</v>
      </c>
      <c r="B60" s="5">
        <f>E23</f>
        <v>73197522.27222812</v>
      </c>
      <c r="C60" s="5">
        <f>E47</f>
        <v>19781978.22141561</v>
      </c>
      <c r="D60" s="5"/>
      <c r="E60" s="9">
        <f>B60-C60</f>
        <v>53415544.05081251</v>
      </c>
      <c r="F60" s="5">
        <f>E60/E62%</f>
        <v>52.91853318711909</v>
      </c>
      <c r="G60" s="90" t="s">
        <v>82</v>
      </c>
      <c r="H60" s="13">
        <v>0</v>
      </c>
    </row>
    <row r="61" spans="7:8" ht="15">
      <c r="G61" s="11" t="s">
        <v>81</v>
      </c>
      <c r="H61" s="13">
        <v>-4000000</v>
      </c>
    </row>
    <row r="62" spans="2:8" ht="15">
      <c r="B62" s="3">
        <f>SUM(B58:B60)</f>
        <v>124869200</v>
      </c>
      <c r="C62" s="3">
        <f>SUM(C58:C60)</f>
        <v>23930000</v>
      </c>
      <c r="D62" s="3">
        <f>SUM(D58:D60)</f>
        <v>0</v>
      </c>
      <c r="E62" s="3">
        <f>SUM(E58:E60)</f>
        <v>100939200</v>
      </c>
      <c r="F62" s="3">
        <v>100</v>
      </c>
      <c r="G62" s="11" t="s">
        <v>83</v>
      </c>
      <c r="H62" s="13">
        <v>-530000</v>
      </c>
    </row>
    <row r="63" spans="7:8" ht="15">
      <c r="G63" s="8" t="s">
        <v>22</v>
      </c>
      <c r="H63" s="13">
        <f>-(C70+E70)</f>
        <v>-3300000</v>
      </c>
    </row>
    <row r="64" spans="7:8" ht="15">
      <c r="G64" s="77" t="s">
        <v>75</v>
      </c>
      <c r="H64" s="5">
        <v>1417300</v>
      </c>
    </row>
    <row r="65" spans="7:8" ht="15">
      <c r="G65" s="8" t="s">
        <v>46</v>
      </c>
      <c r="H65" s="3">
        <f>H59+H60+H61+H63+H64+H62</f>
        <v>94526500</v>
      </c>
    </row>
    <row r="66" ht="15">
      <c r="A66" s="4" t="s">
        <v>23</v>
      </c>
    </row>
    <row r="68" spans="3:6" ht="15">
      <c r="C68" s="6" t="s">
        <v>20</v>
      </c>
      <c r="E68" s="6" t="s">
        <v>21</v>
      </c>
      <c r="F68" s="6"/>
    </row>
    <row r="70" spans="3:5" ht="15">
      <c r="C70" s="7">
        <v>3300000</v>
      </c>
      <c r="D70" s="7"/>
      <c r="E70" s="93">
        <v>0</v>
      </c>
    </row>
    <row r="74" ht="15">
      <c r="A74" s="7"/>
    </row>
  </sheetData>
  <sheetProtection/>
  <printOptions gridLines="1"/>
  <pageMargins left="0.787401575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Endrich, Frank</cp:lastModifiedBy>
  <cp:lastPrinted>2022-10-04T07:51:37Z</cp:lastPrinted>
  <dcterms:created xsi:type="dcterms:W3CDTF">2003-06-18T06:26:32Z</dcterms:created>
  <dcterms:modified xsi:type="dcterms:W3CDTF">2022-10-04T07:51:41Z</dcterms:modified>
  <cp:category/>
  <cp:version/>
  <cp:contentType/>
  <cp:contentStatus/>
</cp:coreProperties>
</file>