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25260" windowHeight="5880" tabRatio="507"/>
  </bookViews>
  <sheets>
    <sheet name="Deckblatt" sheetId="32" r:id="rId1"/>
    <sheet name="Liste 1.1 AVs ab Sept.14" sheetId="21" r:id="rId2"/>
    <sheet name="Liste 1.2 AVs ab Jan.15" sheetId="30" r:id="rId3"/>
    <sheet name="Liste 2 Früh-Spätbetreuung" sheetId="22" r:id="rId4"/>
  </sheets>
  <definedNames>
    <definedName name="_xlnm.Print_Area" localSheetId="2">'Liste 1.2 AVs ab Jan.15'!$A$1:$AJ$86</definedName>
    <definedName name="_xlnm.Print_Titles" localSheetId="1">'Liste 1.1 AVs ab Sept.14'!$10:$13</definedName>
    <definedName name="_xlnm.Print_Titles" localSheetId="2">'Liste 1.2 AVs ab Jan.15'!$10:$13</definedName>
    <definedName name="_xlnm.Print_Titles" localSheetId="3">'Liste 2 Früh-Spätbetreuung'!$7:$10</definedName>
  </definedNames>
  <calcPr calcId="125725"/>
</workbook>
</file>

<file path=xl/calcChain.xml><?xml version="1.0" encoding="utf-8"?>
<calcChain xmlns="http://schemas.openxmlformats.org/spreadsheetml/2006/main">
  <c r="AC60" i="30"/>
  <c r="AG60" s="1"/>
  <c r="Z60"/>
  <c r="AA60" s="1"/>
  <c r="T60"/>
  <c r="AC49"/>
  <c r="AG49" s="1"/>
  <c r="AA49"/>
  <c r="Z49"/>
  <c r="AE49" s="1"/>
  <c r="AF49" s="1"/>
  <c r="T49"/>
  <c r="AF43"/>
  <c r="AC43"/>
  <c r="AK43" s="1"/>
  <c r="Z43"/>
  <c r="AI43" s="1"/>
  <c r="AJ43" s="1"/>
  <c r="T43"/>
  <c r="AC44"/>
  <c r="AG44" s="1"/>
  <c r="Z44"/>
  <c r="AI44" s="1"/>
  <c r="AJ44" s="1"/>
  <c r="T44"/>
  <c r="AC42"/>
  <c r="AG42" s="1"/>
  <c r="Z42"/>
  <c r="AA42" s="1"/>
  <c r="T42"/>
  <c r="AF40"/>
  <c r="AC40"/>
  <c r="AK40" s="1"/>
  <c r="AA40"/>
  <c r="Z40"/>
  <c r="AI40" s="1"/>
  <c r="AJ40" s="1"/>
  <c r="T40"/>
  <c r="AC33"/>
  <c r="AG33" s="1"/>
  <c r="Z33"/>
  <c r="AE33" s="1"/>
  <c r="AF33" s="1"/>
  <c r="T33"/>
  <c r="AC43" i="21"/>
  <c r="AG43" s="1"/>
  <c r="AA43"/>
  <c r="Z43"/>
  <c r="AE43" s="1"/>
  <c r="AF43" s="1"/>
  <c r="T43"/>
  <c r="AK35"/>
  <c r="AC35"/>
  <c r="AG35" s="1"/>
  <c r="Z35"/>
  <c r="AA35" s="1"/>
  <c r="T35"/>
  <c r="AC32"/>
  <c r="AG32" s="1"/>
  <c r="AA32"/>
  <c r="Z32"/>
  <c r="AE32" s="1"/>
  <c r="AF32" s="1"/>
  <c r="T32"/>
  <c r="AE44" i="30" l="1"/>
  <c r="AF44" s="1"/>
  <c r="AI60"/>
  <c r="AJ60" s="1"/>
  <c r="AE60"/>
  <c r="AF60" s="1"/>
  <c r="AK60"/>
  <c r="AI49"/>
  <c r="AJ49" s="1"/>
  <c r="AK49"/>
  <c r="AA44"/>
  <c r="AA43"/>
  <c r="AK44"/>
  <c r="AI42"/>
  <c r="AJ42" s="1"/>
  <c r="AE42"/>
  <c r="AF42" s="1"/>
  <c r="AK42"/>
  <c r="AA33"/>
  <c r="AI33"/>
  <c r="AJ33" s="1"/>
  <c r="AK33"/>
  <c r="AI43" i="21"/>
  <c r="AJ43" s="1"/>
  <c r="AK43"/>
  <c r="AE35"/>
  <c r="AF35" s="1"/>
  <c r="AI35"/>
  <c r="AJ35" s="1"/>
  <c r="AI32"/>
  <c r="AJ32" s="1"/>
  <c r="AK32"/>
  <c r="G80" i="30"/>
  <c r="H80"/>
  <c r="I80"/>
  <c r="J80"/>
  <c r="K80"/>
  <c r="L80"/>
  <c r="M80"/>
  <c r="N80"/>
  <c r="O80"/>
  <c r="Q80"/>
  <c r="R80"/>
  <c r="S80"/>
  <c r="U80"/>
  <c r="V80"/>
  <c r="W80"/>
  <c r="Y80"/>
  <c r="AB80"/>
  <c r="AD80"/>
  <c r="AH80"/>
  <c r="F80"/>
  <c r="G27"/>
  <c r="H27"/>
  <c r="I27"/>
  <c r="J27"/>
  <c r="J84" s="1"/>
  <c r="K27"/>
  <c r="L27"/>
  <c r="M27"/>
  <c r="M84" s="1"/>
  <c r="N27"/>
  <c r="O27"/>
  <c r="Q27"/>
  <c r="R27"/>
  <c r="S27"/>
  <c r="S84" s="1"/>
  <c r="U27"/>
  <c r="V27"/>
  <c r="W27"/>
  <c r="Y27"/>
  <c r="AB27"/>
  <c r="AD27"/>
  <c r="AH27"/>
  <c r="F27"/>
  <c r="AC26"/>
  <c r="AK26" s="1"/>
  <c r="Z26"/>
  <c r="AA26" s="1"/>
  <c r="T26"/>
  <c r="AC25"/>
  <c r="AK25" s="1"/>
  <c r="Z25"/>
  <c r="AA25" s="1"/>
  <c r="T25"/>
  <c r="AF24"/>
  <c r="AC24"/>
  <c r="AK24" s="1"/>
  <c r="Z24"/>
  <c r="AI24" s="1"/>
  <c r="AJ24" s="1"/>
  <c r="T24"/>
  <c r="AF23"/>
  <c r="AC23"/>
  <c r="AK23" s="1"/>
  <c r="Z23"/>
  <c r="AI23" s="1"/>
  <c r="AJ23" s="1"/>
  <c r="T23"/>
  <c r="AF22"/>
  <c r="AC22"/>
  <c r="AK22" s="1"/>
  <c r="Z22"/>
  <c r="AI22" s="1"/>
  <c r="AJ22" s="1"/>
  <c r="T22"/>
  <c r="AF21"/>
  <c r="AC21"/>
  <c r="AK21" s="1"/>
  <c r="Z21"/>
  <c r="AI21" s="1"/>
  <c r="AJ21" s="1"/>
  <c r="T21"/>
  <c r="AF20"/>
  <c r="AC20"/>
  <c r="AK20" s="1"/>
  <c r="Z20"/>
  <c r="AI20" s="1"/>
  <c r="AJ20" s="1"/>
  <c r="T20"/>
  <c r="AC79"/>
  <c r="Z79"/>
  <c r="AI79" s="1"/>
  <c r="AJ79" s="1"/>
  <c r="T79"/>
  <c r="AF78"/>
  <c r="AC78"/>
  <c r="AG78" s="1"/>
  <c r="Z78"/>
  <c r="AI78" s="1"/>
  <c r="AJ78" s="1"/>
  <c r="T78"/>
  <c r="AC77"/>
  <c r="AG77" s="1"/>
  <c r="Z77"/>
  <c r="AI77" s="1"/>
  <c r="AJ77" s="1"/>
  <c r="T77"/>
  <c r="AC76"/>
  <c r="AK76" s="1"/>
  <c r="Z76"/>
  <c r="AA76" s="1"/>
  <c r="T76"/>
  <c r="AC75"/>
  <c r="AG75" s="1"/>
  <c r="Z75"/>
  <c r="AI75" s="1"/>
  <c r="AJ75" s="1"/>
  <c r="T75"/>
  <c r="AC74"/>
  <c r="AK74" s="1"/>
  <c r="Z74"/>
  <c r="AA74" s="1"/>
  <c r="T74"/>
  <c r="AC73"/>
  <c r="AG73" s="1"/>
  <c r="Z73"/>
  <c r="AI73" s="1"/>
  <c r="AJ73" s="1"/>
  <c r="T73"/>
  <c r="AC72"/>
  <c r="AK72" s="1"/>
  <c r="Z72"/>
  <c r="AA72" s="1"/>
  <c r="T72"/>
  <c r="AF71"/>
  <c r="AC71"/>
  <c r="AK71" s="1"/>
  <c r="Z71"/>
  <c r="AI71" s="1"/>
  <c r="AJ71" s="1"/>
  <c r="T71"/>
  <c r="AC70"/>
  <c r="AG70" s="1"/>
  <c r="Z70"/>
  <c r="AI70" s="1"/>
  <c r="AJ70" s="1"/>
  <c r="T70"/>
  <c r="AF69"/>
  <c r="AC69"/>
  <c r="AK69" s="1"/>
  <c r="Z69"/>
  <c r="AI69" s="1"/>
  <c r="AJ69" s="1"/>
  <c r="T69"/>
  <c r="AF68"/>
  <c r="AC68"/>
  <c r="AK68" s="1"/>
  <c r="Z68"/>
  <c r="AI68" s="1"/>
  <c r="AJ68" s="1"/>
  <c r="T68"/>
  <c r="AF67"/>
  <c r="AC67"/>
  <c r="AK67" s="1"/>
  <c r="Z67"/>
  <c r="AI67" s="1"/>
  <c r="AJ67" s="1"/>
  <c r="T67"/>
  <c r="AC66"/>
  <c r="AK66" s="1"/>
  <c r="Z66"/>
  <c r="AA66" s="1"/>
  <c r="T66"/>
  <c r="AC65"/>
  <c r="AK65" s="1"/>
  <c r="Z65"/>
  <c r="AI65" s="1"/>
  <c r="AJ65" s="1"/>
  <c r="T65"/>
  <c r="AC64"/>
  <c r="AK64" s="1"/>
  <c r="Z64"/>
  <c r="AA64" s="1"/>
  <c r="T64"/>
  <c r="AC63"/>
  <c r="AG63" s="1"/>
  <c r="Z63"/>
  <c r="AI63" s="1"/>
  <c r="AJ63" s="1"/>
  <c r="T63"/>
  <c r="AC62"/>
  <c r="AK62" s="1"/>
  <c r="Z62"/>
  <c r="AA62" s="1"/>
  <c r="T62"/>
  <c r="AC61"/>
  <c r="AK61" s="1"/>
  <c r="Z61"/>
  <c r="AI61" s="1"/>
  <c r="AJ61" s="1"/>
  <c r="T61"/>
  <c r="AC59"/>
  <c r="AK59" s="1"/>
  <c r="Z59"/>
  <c r="AA59" s="1"/>
  <c r="T59"/>
  <c r="AF58"/>
  <c r="AC58"/>
  <c r="AK58" s="1"/>
  <c r="Z58"/>
  <c r="AI58" s="1"/>
  <c r="AJ58" s="1"/>
  <c r="T58"/>
  <c r="AF57"/>
  <c r="AC57"/>
  <c r="AK57" s="1"/>
  <c r="Z57"/>
  <c r="AI57" s="1"/>
  <c r="AJ57" s="1"/>
  <c r="T57"/>
  <c r="AF56"/>
  <c r="AC56"/>
  <c r="AK56" s="1"/>
  <c r="Z56"/>
  <c r="AI56" s="1"/>
  <c r="AJ56" s="1"/>
  <c r="T56"/>
  <c r="AC55"/>
  <c r="AK55" s="1"/>
  <c r="Z55"/>
  <c r="AI55" s="1"/>
  <c r="AJ55" s="1"/>
  <c r="T55"/>
  <c r="AC54"/>
  <c r="AK54" s="1"/>
  <c r="Z54"/>
  <c r="AA54" s="1"/>
  <c r="T54"/>
  <c r="AC53"/>
  <c r="AG53" s="1"/>
  <c r="Z53"/>
  <c r="AI53" s="1"/>
  <c r="AJ53" s="1"/>
  <c r="T53"/>
  <c r="AC52"/>
  <c r="AK52" s="1"/>
  <c r="Z52"/>
  <c r="AA52" s="1"/>
  <c r="T52"/>
  <c r="AC50"/>
  <c r="AK50" s="1"/>
  <c r="Z50"/>
  <c r="AI50" s="1"/>
  <c r="AJ50" s="1"/>
  <c r="T50"/>
  <c r="AC47"/>
  <c r="AK47" s="1"/>
  <c r="Z47"/>
  <c r="AI47" s="1"/>
  <c r="AJ47" s="1"/>
  <c r="T47"/>
  <c r="AC46"/>
  <c r="AK46" s="1"/>
  <c r="Z46"/>
  <c r="AA46" s="1"/>
  <c r="T46"/>
  <c r="AC45"/>
  <c r="AK45" s="1"/>
  <c r="Z45"/>
  <c r="AI45" s="1"/>
  <c r="AJ45" s="1"/>
  <c r="T45"/>
  <c r="AF41"/>
  <c r="AC41"/>
  <c r="AK41" s="1"/>
  <c r="Z41"/>
  <c r="AI41" s="1"/>
  <c r="AJ41" s="1"/>
  <c r="T41"/>
  <c r="AC39"/>
  <c r="AK39" s="1"/>
  <c r="Z39"/>
  <c r="AA39" s="1"/>
  <c r="T39"/>
  <c r="AC38"/>
  <c r="AG38" s="1"/>
  <c r="Z38"/>
  <c r="AI38" s="1"/>
  <c r="AJ38" s="1"/>
  <c r="T38"/>
  <c r="AC37"/>
  <c r="AK37" s="1"/>
  <c r="Z37"/>
  <c r="AA37" s="1"/>
  <c r="T37"/>
  <c r="AC36"/>
  <c r="AG36" s="1"/>
  <c r="Z36"/>
  <c r="AI36" s="1"/>
  <c r="AJ36" s="1"/>
  <c r="T36"/>
  <c r="AC35"/>
  <c r="AK35" s="1"/>
  <c r="Z35"/>
  <c r="AA35" s="1"/>
  <c r="T35"/>
  <c r="AC34"/>
  <c r="AG34" s="1"/>
  <c r="Z34"/>
  <c r="AI34" s="1"/>
  <c r="AJ34" s="1"/>
  <c r="T34"/>
  <c r="AK32"/>
  <c r="AC19"/>
  <c r="AG19" s="1"/>
  <c r="Z19"/>
  <c r="AI19" s="1"/>
  <c r="AJ19" s="1"/>
  <c r="T19"/>
  <c r="AC18"/>
  <c r="AK18" s="1"/>
  <c r="Z18"/>
  <c r="AA18" s="1"/>
  <c r="T18"/>
  <c r="AC17"/>
  <c r="AG17" s="1"/>
  <c r="Z17"/>
  <c r="AI17" s="1"/>
  <c r="AJ17" s="1"/>
  <c r="T17"/>
  <c r="AC16"/>
  <c r="AK16" s="1"/>
  <c r="Z16"/>
  <c r="AA16" s="1"/>
  <c r="T16"/>
  <c r="AC15"/>
  <c r="AK15" s="1"/>
  <c r="Z15"/>
  <c r="T15"/>
  <c r="Q59" i="21"/>
  <c r="G59"/>
  <c r="H59"/>
  <c r="I59"/>
  <c r="J59"/>
  <c r="K59"/>
  <c r="L59"/>
  <c r="M59"/>
  <c r="N59"/>
  <c r="O59"/>
  <c r="R59"/>
  <c r="S59"/>
  <c r="U59"/>
  <c r="V59"/>
  <c r="W59"/>
  <c r="Y59"/>
  <c r="AB59"/>
  <c r="AH59"/>
  <c r="F59"/>
  <c r="AD26"/>
  <c r="AH26"/>
  <c r="G26"/>
  <c r="H26"/>
  <c r="I26"/>
  <c r="J26"/>
  <c r="K26"/>
  <c r="L26"/>
  <c r="M26"/>
  <c r="N26"/>
  <c r="O26"/>
  <c r="Q26"/>
  <c r="R26"/>
  <c r="S26"/>
  <c r="U26"/>
  <c r="V26"/>
  <c r="W26"/>
  <c r="Y26"/>
  <c r="AB26"/>
  <c r="F26"/>
  <c r="AG25"/>
  <c r="AE25"/>
  <c r="AF25" s="1"/>
  <c r="AC25"/>
  <c r="AK25" s="1"/>
  <c r="Z25"/>
  <c r="AA25" s="1"/>
  <c r="T25"/>
  <c r="AC24"/>
  <c r="AK24" s="1"/>
  <c r="Z24"/>
  <c r="AI24" s="1"/>
  <c r="AJ24" s="1"/>
  <c r="T24"/>
  <c r="AC23"/>
  <c r="AK23" s="1"/>
  <c r="Z23"/>
  <c r="AA23" s="1"/>
  <c r="T23"/>
  <c r="AC22"/>
  <c r="AK22" s="1"/>
  <c r="Z22"/>
  <c r="AE22" s="1"/>
  <c r="AF22" s="1"/>
  <c r="T22"/>
  <c r="AC21"/>
  <c r="AG21" s="1"/>
  <c r="Z21"/>
  <c r="AA21" s="1"/>
  <c r="T21"/>
  <c r="AC20"/>
  <c r="AK20" s="1"/>
  <c r="Z20"/>
  <c r="AE20" s="1"/>
  <c r="AF20" s="1"/>
  <c r="T20"/>
  <c r="AC19"/>
  <c r="AK19" s="1"/>
  <c r="Z19"/>
  <c r="AA19" s="1"/>
  <c r="T19"/>
  <c r="AC18"/>
  <c r="AK18" s="1"/>
  <c r="Z18"/>
  <c r="AA18" s="1"/>
  <c r="T18"/>
  <c r="AC17"/>
  <c r="AG17" s="1"/>
  <c r="Z17"/>
  <c r="AA17" s="1"/>
  <c r="T17"/>
  <c r="AC16"/>
  <c r="AK16" s="1"/>
  <c r="Z16"/>
  <c r="AI16" s="1"/>
  <c r="AJ16" s="1"/>
  <c r="T16"/>
  <c r="AC15"/>
  <c r="Z15"/>
  <c r="AA15" s="1"/>
  <c r="T15"/>
  <c r="AF58"/>
  <c r="AC58"/>
  <c r="AK58" s="1"/>
  <c r="Z58"/>
  <c r="AI58" s="1"/>
  <c r="AJ58" s="1"/>
  <c r="T58"/>
  <c r="AD57"/>
  <c r="AD59" s="1"/>
  <c r="AC57"/>
  <c r="AK57" s="1"/>
  <c r="Z57"/>
  <c r="AA57" s="1"/>
  <c r="T57"/>
  <c r="G82" i="30" l="1"/>
  <c r="AD84"/>
  <c r="AC80"/>
  <c r="T80"/>
  <c r="Z80"/>
  <c r="F82"/>
  <c r="N82"/>
  <c r="J82"/>
  <c r="K82"/>
  <c r="T27"/>
  <c r="G29"/>
  <c r="L84"/>
  <c r="Q84"/>
  <c r="O84"/>
  <c r="G84"/>
  <c r="F29"/>
  <c r="N29"/>
  <c r="H84"/>
  <c r="K84"/>
  <c r="K86" s="1"/>
  <c r="K29"/>
  <c r="R84"/>
  <c r="W84"/>
  <c r="I84"/>
  <c r="J29"/>
  <c r="AC27"/>
  <c r="AH84"/>
  <c r="Y84"/>
  <c r="F84"/>
  <c r="N84"/>
  <c r="N86" s="1"/>
  <c r="V84"/>
  <c r="Z27"/>
  <c r="Q63" i="21"/>
  <c r="G61"/>
  <c r="N61"/>
  <c r="AA16"/>
  <c r="J61"/>
  <c r="F61"/>
  <c r="K61"/>
  <c r="N28"/>
  <c r="J28"/>
  <c r="F28"/>
  <c r="K28"/>
  <c r="G28"/>
  <c r="AB84" i="30"/>
  <c r="S63" i="21"/>
  <c r="AH63"/>
  <c r="U84" i="30"/>
  <c r="AA24"/>
  <c r="AA23"/>
  <c r="AA22"/>
  <c r="AI25"/>
  <c r="AJ25" s="1"/>
  <c r="AG26"/>
  <c r="AK63"/>
  <c r="AE64"/>
  <c r="AF64" s="1"/>
  <c r="AA65"/>
  <c r="AA69"/>
  <c r="AE25"/>
  <c r="AF25" s="1"/>
  <c r="AG47"/>
  <c r="AI64"/>
  <c r="AJ64" s="1"/>
  <c r="AG25"/>
  <c r="AE26"/>
  <c r="AF26" s="1"/>
  <c r="AI26"/>
  <c r="AJ26" s="1"/>
  <c r="AK53"/>
  <c r="AE54"/>
  <c r="AA67"/>
  <c r="AE16"/>
  <c r="AK17"/>
  <c r="AE18"/>
  <c r="AF18" s="1"/>
  <c r="AK19"/>
  <c r="AK34"/>
  <c r="AE35"/>
  <c r="AF35" s="1"/>
  <c r="AK36"/>
  <c r="AE37"/>
  <c r="AF37" s="1"/>
  <c r="AK38"/>
  <c r="AE39"/>
  <c r="AF39" s="1"/>
  <c r="AG61"/>
  <c r="AA63"/>
  <c r="AE62"/>
  <c r="AF62" s="1"/>
  <c r="AI46"/>
  <c r="AJ46" s="1"/>
  <c r="AI52"/>
  <c r="AJ52" s="1"/>
  <c r="AI66"/>
  <c r="AJ66" s="1"/>
  <c r="AE79"/>
  <c r="AF79" s="1"/>
  <c r="AG45"/>
  <c r="AG50"/>
  <c r="AI54"/>
  <c r="AG55"/>
  <c r="AE59"/>
  <c r="AF59" s="1"/>
  <c r="AA61"/>
  <c r="AI62"/>
  <c r="AJ62" s="1"/>
  <c r="AG65"/>
  <c r="AK70"/>
  <c r="AE72"/>
  <c r="AF72" s="1"/>
  <c r="AK73"/>
  <c r="AE74"/>
  <c r="AF74" s="1"/>
  <c r="AK75"/>
  <c r="AE76"/>
  <c r="AF76" s="1"/>
  <c r="AK77"/>
  <c r="AA79"/>
  <c r="AE46"/>
  <c r="AF46" s="1"/>
  <c r="AE52"/>
  <c r="AF52" s="1"/>
  <c r="AI59"/>
  <c r="AJ59" s="1"/>
  <c r="AE66"/>
  <c r="AF66" s="1"/>
  <c r="AK78"/>
  <c r="AA68"/>
  <c r="AA45"/>
  <c r="AA47"/>
  <c r="AA50"/>
  <c r="AA53"/>
  <c r="AA55"/>
  <c r="AA21"/>
  <c r="AI16"/>
  <c r="AA17"/>
  <c r="AI18"/>
  <c r="AJ18" s="1"/>
  <c r="AA19"/>
  <c r="AA34"/>
  <c r="AI35"/>
  <c r="AJ35" s="1"/>
  <c r="AA36"/>
  <c r="AI37"/>
  <c r="AJ37" s="1"/>
  <c r="AA38"/>
  <c r="AI39"/>
  <c r="AJ39" s="1"/>
  <c r="AA70"/>
  <c r="AI72"/>
  <c r="AJ72" s="1"/>
  <c r="AA73"/>
  <c r="AI74"/>
  <c r="AJ74" s="1"/>
  <c r="AA75"/>
  <c r="AI76"/>
  <c r="AJ76" s="1"/>
  <c r="AA77"/>
  <c r="AA20"/>
  <c r="V63" i="21"/>
  <c r="L63"/>
  <c r="H63"/>
  <c r="W63"/>
  <c r="R63"/>
  <c r="M63"/>
  <c r="I63"/>
  <c r="F63"/>
  <c r="AD63"/>
  <c r="N63"/>
  <c r="N65" s="1"/>
  <c r="J63"/>
  <c r="AC26"/>
  <c r="Y63"/>
  <c r="U63"/>
  <c r="O63"/>
  <c r="K63"/>
  <c r="G63"/>
  <c r="AB63"/>
  <c r="AK79" i="30"/>
  <c r="AG79"/>
  <c r="AI15"/>
  <c r="AA15"/>
  <c r="AE15"/>
  <c r="AG16"/>
  <c r="AE17"/>
  <c r="AG18"/>
  <c r="AE19"/>
  <c r="AF19" s="1"/>
  <c r="AE34"/>
  <c r="AG35"/>
  <c r="AE36"/>
  <c r="AF36" s="1"/>
  <c r="AG37"/>
  <c r="AE38"/>
  <c r="AF38" s="1"/>
  <c r="AG39"/>
  <c r="AA41"/>
  <c r="AE45"/>
  <c r="AF45" s="1"/>
  <c r="AG46"/>
  <c r="AE47"/>
  <c r="AF47" s="1"/>
  <c r="AE50"/>
  <c r="AF50" s="1"/>
  <c r="AG52"/>
  <c r="AE53"/>
  <c r="AF53" s="1"/>
  <c r="AG54"/>
  <c r="AE55"/>
  <c r="AF55" s="1"/>
  <c r="AA56"/>
  <c r="AA57"/>
  <c r="AA58"/>
  <c r="AG59"/>
  <c r="AE61"/>
  <c r="AF61" s="1"/>
  <c r="AG62"/>
  <c r="AE63"/>
  <c r="AF63" s="1"/>
  <c r="AG64"/>
  <c r="AE65"/>
  <c r="AF65" s="1"/>
  <c r="AG66"/>
  <c r="AE70"/>
  <c r="AF70" s="1"/>
  <c r="AA71"/>
  <c r="AG72"/>
  <c r="AE73"/>
  <c r="AF73" s="1"/>
  <c r="AG74"/>
  <c r="AE75"/>
  <c r="AF75" s="1"/>
  <c r="AG76"/>
  <c r="AE77"/>
  <c r="AF77" s="1"/>
  <c r="AA78"/>
  <c r="AG19" i="21"/>
  <c r="AK21"/>
  <c r="AG23"/>
  <c r="AA22"/>
  <c r="AA24"/>
  <c r="AG15"/>
  <c r="T26"/>
  <c r="Z26"/>
  <c r="AE16"/>
  <c r="AF16" s="1"/>
  <c r="AK15"/>
  <c r="AA20"/>
  <c r="AE24"/>
  <c r="AF24" s="1"/>
  <c r="AI18"/>
  <c r="AJ18" s="1"/>
  <c r="AE18"/>
  <c r="AF18" s="1"/>
  <c r="AI20"/>
  <c r="AJ20" s="1"/>
  <c r="AK17"/>
  <c r="AI22"/>
  <c r="AJ22" s="1"/>
  <c r="AE15"/>
  <c r="AG16"/>
  <c r="AE17"/>
  <c r="AF17" s="1"/>
  <c r="AG18"/>
  <c r="AE19"/>
  <c r="AF19" s="1"/>
  <c r="AG20"/>
  <c r="AE21"/>
  <c r="AF21" s="1"/>
  <c r="AG22"/>
  <c r="AE23"/>
  <c r="AF23" s="1"/>
  <c r="AG24"/>
  <c r="AI15"/>
  <c r="AI17"/>
  <c r="AJ17" s="1"/>
  <c r="AI19"/>
  <c r="AJ19" s="1"/>
  <c r="AI21"/>
  <c r="AJ21" s="1"/>
  <c r="AI23"/>
  <c r="AJ23" s="1"/>
  <c r="AI25"/>
  <c r="AJ25" s="1"/>
  <c r="AA58"/>
  <c r="AG57"/>
  <c r="AE57"/>
  <c r="AF57" s="1"/>
  <c r="AJ57"/>
  <c r="Y12" i="22"/>
  <c r="Y13"/>
  <c r="Y11"/>
  <c r="U12"/>
  <c r="U13"/>
  <c r="U11"/>
  <c r="Q12"/>
  <c r="Q13"/>
  <c r="L12"/>
  <c r="L13"/>
  <c r="G86" i="30" l="1"/>
  <c r="F86"/>
  <c r="J86"/>
  <c r="J65" i="21"/>
  <c r="G65"/>
  <c r="K65"/>
  <c r="F65"/>
  <c r="AK80" i="30"/>
  <c r="AF34"/>
  <c r="AE80"/>
  <c r="AI27"/>
  <c r="AI80"/>
  <c r="AA80"/>
  <c r="AG80"/>
  <c r="AG27"/>
  <c r="Z84"/>
  <c r="T84"/>
  <c r="AK27"/>
  <c r="AF17"/>
  <c r="AE27"/>
  <c r="AC84"/>
  <c r="AA27"/>
  <c r="AJ16"/>
  <c r="AF16"/>
  <c r="AJ54"/>
  <c r="AJ80" s="1"/>
  <c r="AF54"/>
  <c r="AF15"/>
  <c r="AJ15"/>
  <c r="AA26" i="21"/>
  <c r="AG26"/>
  <c r="AF15"/>
  <c r="AF26" s="1"/>
  <c r="AE26"/>
  <c r="AK26"/>
  <c r="AJ15"/>
  <c r="AJ26" s="1"/>
  <c r="AI26"/>
  <c r="AK84" i="30" l="1"/>
  <c r="AJ27"/>
  <c r="AJ84" s="1"/>
  <c r="AF80"/>
  <c r="AE84"/>
  <c r="AG84"/>
  <c r="AF27"/>
  <c r="AI84"/>
  <c r="AA84"/>
  <c r="AF84" l="1"/>
  <c r="S14" i="22"/>
  <c r="T14"/>
  <c r="U14"/>
  <c r="V14"/>
  <c r="W14"/>
  <c r="X14"/>
  <c r="Y14"/>
  <c r="Z14"/>
  <c r="O14"/>
  <c r="K11"/>
  <c r="N11"/>
  <c r="R11" s="1"/>
  <c r="R14" s="1"/>
  <c r="AC33" i="21"/>
  <c r="AG33" s="1"/>
  <c r="AC36"/>
  <c r="AK36" s="1"/>
  <c r="AC37"/>
  <c r="AK37" s="1"/>
  <c r="AC38"/>
  <c r="AG38" s="1"/>
  <c r="AC39"/>
  <c r="AG39" s="1"/>
  <c r="AC40"/>
  <c r="AK40" s="1"/>
  <c r="AC41"/>
  <c r="AK41" s="1"/>
  <c r="AK42"/>
  <c r="AC44"/>
  <c r="AK44" s="1"/>
  <c r="AC45"/>
  <c r="AK45" s="1"/>
  <c r="AC46"/>
  <c r="AG46" s="1"/>
  <c r="AC47"/>
  <c r="AG47" s="1"/>
  <c r="AK48"/>
  <c r="AC49"/>
  <c r="AK49" s="1"/>
  <c r="AC50"/>
  <c r="AK50" s="1"/>
  <c r="AC51"/>
  <c r="AG51" s="1"/>
  <c r="AC52"/>
  <c r="AK52" s="1"/>
  <c r="AC53"/>
  <c r="AK53" s="1"/>
  <c r="AC54"/>
  <c r="AK54" s="1"/>
  <c r="AC55"/>
  <c r="AG55" s="1"/>
  <c r="AC56"/>
  <c r="AK56" s="1"/>
  <c r="Z56"/>
  <c r="AI56" s="1"/>
  <c r="Z55"/>
  <c r="AI55" s="1"/>
  <c r="Z54"/>
  <c r="AE54" s="1"/>
  <c r="AF54" s="1"/>
  <c r="Z53"/>
  <c r="AE53" s="1"/>
  <c r="Z52"/>
  <c r="AI52" s="1"/>
  <c r="Z51"/>
  <c r="AI51" s="1"/>
  <c r="Z50"/>
  <c r="AE50" s="1"/>
  <c r="Z49"/>
  <c r="AE49" s="1"/>
  <c r="Z47"/>
  <c r="AI47" s="1"/>
  <c r="Z46"/>
  <c r="AI46" s="1"/>
  <c r="Z45"/>
  <c r="AE45" s="1"/>
  <c r="Z44"/>
  <c r="AE44" s="1"/>
  <c r="Z41"/>
  <c r="AI41" s="1"/>
  <c r="Z40"/>
  <c r="AE40" s="1"/>
  <c r="Z39"/>
  <c r="AI39" s="1"/>
  <c r="Z38"/>
  <c r="AI38" s="1"/>
  <c r="Z37"/>
  <c r="AI37" s="1"/>
  <c r="Z36"/>
  <c r="AI36" s="1"/>
  <c r="Z33"/>
  <c r="AI33" s="1"/>
  <c r="L11" i="22" l="1"/>
  <c r="L14" s="1"/>
  <c r="P11"/>
  <c r="AC59" i="21"/>
  <c r="Z59"/>
  <c r="Z63" s="1"/>
  <c r="AK31"/>
  <c r="AG54"/>
  <c r="AI50"/>
  <c r="AJ50" s="1"/>
  <c r="AK55"/>
  <c r="AE47"/>
  <c r="AF47" s="1"/>
  <c r="AE56"/>
  <c r="AF56" s="1"/>
  <c r="AK46"/>
  <c r="AE55"/>
  <c r="AF55" s="1"/>
  <c r="AI44"/>
  <c r="AJ44" s="1"/>
  <c r="AK47"/>
  <c r="AK34"/>
  <c r="AE36"/>
  <c r="AF36" s="1"/>
  <c r="AE52"/>
  <c r="AF52" s="1"/>
  <c r="AG50"/>
  <c r="AG44"/>
  <c r="AG49"/>
  <c r="AI54"/>
  <c r="AJ54" s="1"/>
  <c r="AK38"/>
  <c r="AE51"/>
  <c r="AF51" s="1"/>
  <c r="AG53"/>
  <c r="AG40"/>
  <c r="AI40"/>
  <c r="AJ40" s="1"/>
  <c r="AK51"/>
  <c r="AK39"/>
  <c r="AK33"/>
  <c r="AG37"/>
  <c r="AG45"/>
  <c r="AI53"/>
  <c r="AJ53" s="1"/>
  <c r="AI49"/>
  <c r="AJ49" s="1"/>
  <c r="AE41"/>
  <c r="AF41" s="1"/>
  <c r="AE46"/>
  <c r="AF46" s="1"/>
  <c r="AI45"/>
  <c r="AJ45" s="1"/>
  <c r="AE39"/>
  <c r="AF39" s="1"/>
  <c r="AE33"/>
  <c r="AF33" s="1"/>
  <c r="AG56"/>
  <c r="AG52"/>
  <c r="AG41"/>
  <c r="AG36"/>
  <c r="AE37"/>
  <c r="AF37" s="1"/>
  <c r="AE38"/>
  <c r="AF38" s="1"/>
  <c r="AJ33"/>
  <c r="AJ36"/>
  <c r="AJ37"/>
  <c r="AJ38"/>
  <c r="AJ39"/>
  <c r="AJ41"/>
  <c r="AJ46"/>
  <c r="AJ47"/>
  <c r="AJ51"/>
  <c r="AJ52"/>
  <c r="AJ55"/>
  <c r="AJ56"/>
  <c r="AF40"/>
  <c r="AF44"/>
  <c r="AF45"/>
  <c r="AF49"/>
  <c r="AF50"/>
  <c r="AF53"/>
  <c r="AA33"/>
  <c r="AA36"/>
  <c r="AA37"/>
  <c r="AA38"/>
  <c r="AA39"/>
  <c r="AA40"/>
  <c r="AA41"/>
  <c r="AA44"/>
  <c r="AA45"/>
  <c r="AA46"/>
  <c r="AA47"/>
  <c r="AA49"/>
  <c r="AA50"/>
  <c r="AA51"/>
  <c r="AA52"/>
  <c r="AA53"/>
  <c r="AA54"/>
  <c r="AA55"/>
  <c r="AA56"/>
  <c r="T33"/>
  <c r="T36"/>
  <c r="T37"/>
  <c r="T38"/>
  <c r="T39"/>
  <c r="T40"/>
  <c r="T41"/>
  <c r="T44"/>
  <c r="T45"/>
  <c r="T46"/>
  <c r="T47"/>
  <c r="T49"/>
  <c r="T50"/>
  <c r="T51"/>
  <c r="T52"/>
  <c r="T53"/>
  <c r="T54"/>
  <c r="T55"/>
  <c r="T56"/>
  <c r="J14" i="22"/>
  <c r="K14"/>
  <c r="M14"/>
  <c r="N14"/>
  <c r="Q11" l="1"/>
  <c r="Q14" s="1"/>
  <c r="P14"/>
  <c r="AC63" i="21"/>
  <c r="AA59"/>
  <c r="T59"/>
  <c r="AE59"/>
  <c r="AE63" s="1"/>
  <c r="AI59"/>
  <c r="AI63" s="1"/>
  <c r="AG59"/>
  <c r="AG63" s="1"/>
  <c r="AK59"/>
  <c r="AK63" s="1"/>
  <c r="AF59"/>
  <c r="AJ59"/>
  <c r="AF63" l="1"/>
  <c r="AA63"/>
  <c r="AJ63"/>
  <c r="T63"/>
</calcChain>
</file>

<file path=xl/comments1.xml><?xml version="1.0" encoding="utf-8"?>
<comments xmlns="http://schemas.openxmlformats.org/spreadsheetml/2006/main">
  <authors>
    <author>u510002</author>
    <author>u510071</author>
  </authors>
  <commentList>
    <comment ref="AG16" authorId="0">
      <text>
        <r>
          <rPr>
            <b/>
            <sz val="9"/>
            <color indexed="81"/>
            <rFont val="Tahoma"/>
            <family val="2"/>
          </rPr>
          <t>u510002:</t>
        </r>
        <r>
          <rPr>
            <sz val="9"/>
            <color indexed="81"/>
            <rFont val="Tahoma"/>
            <family val="2"/>
          </rPr>
          <t xml:space="preserve">
Angabe Inbetriebnahme fehlt, Annahme, dass ab 2014 inbetriebgenommen wird</t>
        </r>
      </text>
    </comment>
    <comment ref="E71" authorId="1">
      <text>
        <r>
          <rPr>
            <b/>
            <sz val="9"/>
            <color indexed="81"/>
            <rFont val="Tahoma"/>
            <family val="2"/>
          </rPr>
          <t>u510071:</t>
        </r>
        <r>
          <rPr>
            <sz val="9"/>
            <color indexed="81"/>
            <rFont val="Tahoma"/>
            <family val="2"/>
          </rPr>
          <t xml:space="preserve">
geändert nach Besprechung mit 51-AL am 3.7.2014
</t>
        </r>
      </text>
    </comment>
  </commentList>
</comments>
</file>

<file path=xl/sharedStrings.xml><?xml version="1.0" encoding="utf-8"?>
<sst xmlns="http://schemas.openxmlformats.org/spreadsheetml/2006/main" count="551" uniqueCount="223">
  <si>
    <t>0 bis 3</t>
  </si>
  <si>
    <t>3 bis 6</t>
  </si>
  <si>
    <t>6 bis 12</t>
  </si>
  <si>
    <t>Angaben zu den Plätzen</t>
  </si>
  <si>
    <t>Neu</t>
  </si>
  <si>
    <t>Bisher</t>
  </si>
  <si>
    <t>6 Std.</t>
  </si>
  <si>
    <t xml:space="preserve"> 8 Std.</t>
  </si>
  <si>
    <t xml:space="preserve"> 6 Std.</t>
  </si>
  <si>
    <t>8 Std.</t>
  </si>
  <si>
    <t>Bereich</t>
  </si>
  <si>
    <t>Vorhaben</t>
  </si>
  <si>
    <t xml:space="preserve">
Investionskosten</t>
  </si>
  <si>
    <t>West</t>
  </si>
  <si>
    <t>gesamt Personal/ Sachkosten jährl.</t>
  </si>
  <si>
    <t>Einrich-tung / Aus-stattung</t>
  </si>
  <si>
    <t>Gesamt Investitions-kosten</t>
  </si>
  <si>
    <t>Bau-
kosten</t>
  </si>
  <si>
    <t>Personal/ Sachkosten 2014</t>
  </si>
  <si>
    <t>ist von Personalstelle 51 und von 51-00-14 auszufüllen!</t>
  </si>
  <si>
    <t>Personal-kosten 2015</t>
  </si>
  <si>
    <t>Sachkosten 2015</t>
  </si>
  <si>
    <t>Personal/ Sachkosten 2015</t>
  </si>
  <si>
    <t>Ein-nahmen 2015</t>
  </si>
  <si>
    <t>1 x Frühdienst vorhanden</t>
  </si>
  <si>
    <t>51-00-11
Personal-kosten jährl.</t>
  </si>
  <si>
    <t>51-00-14
Sachkosten jährl.</t>
  </si>
  <si>
    <t>51-00-11
Stellen-bedarf</t>
  </si>
  <si>
    <t>51-00-14
Ein-nahmen jährlich</t>
  </si>
  <si>
    <t>Vorhaben / Antrag
Früh-/ Spätbetreuung</t>
  </si>
  <si>
    <t>Träger bitte eintragen</t>
  </si>
  <si>
    <t>ist von 51-00-12 in Koop. mit 23 auszufüllen</t>
  </si>
  <si>
    <t>51-00-11
Personal-kosten 2014</t>
  </si>
  <si>
    <t>51-00-14
Sachkosten 2014</t>
  </si>
  <si>
    <t>51-00-14
Sach-
kosten jährl.</t>
  </si>
  <si>
    <t>Anzahl der Kinder unter 3 J. mit Bedarf längerer Betreuung</t>
  </si>
  <si>
    <t>Anzahl der Kinder 
3 bis 6 J. mit Bedarf längerer Betreuung</t>
  </si>
  <si>
    <t>Anzahl der Kinder 
6 bis12 J. mit Bedarf längerer Betreuung</t>
  </si>
  <si>
    <t>51-00-14
Einnahmen 2014</t>
  </si>
  <si>
    <t>bitte beachten- Darstellung bei den Plätzen</t>
  </si>
  <si>
    <t>51-00-11
Personal-kosten 2015</t>
  </si>
  <si>
    <t>51-00-14
Sachkosten 2015</t>
  </si>
  <si>
    <t>51-00-14
Einnahmen 2015</t>
  </si>
  <si>
    <t>Personal-kosten 2016</t>
  </si>
  <si>
    <t>Sachkosten 2016</t>
  </si>
  <si>
    <t>Personal/ Sachkosten 2016</t>
  </si>
  <si>
    <t>Ein-nahmen 2016</t>
  </si>
  <si>
    <t>Küche</t>
  </si>
  <si>
    <t>keine Plätze verrechnen</t>
  </si>
  <si>
    <t>1 Gr. VÖ 3-6</t>
  </si>
  <si>
    <t>1 Gr. GT 3-6</t>
  </si>
  <si>
    <t>bleibt</t>
  </si>
  <si>
    <t>Einrichtung mit Anschrift und Gruppen-
anzahl</t>
  </si>
  <si>
    <r>
      <t xml:space="preserve">je Gruppe eine Zeile: </t>
    </r>
    <r>
      <rPr>
        <b/>
        <sz val="10"/>
        <color indexed="10"/>
        <rFont val="Arial"/>
        <family val="2"/>
      </rPr>
      <t>bei Veränderungen</t>
    </r>
    <r>
      <rPr>
        <sz val="10"/>
        <color indexed="10"/>
        <rFont val="Arial"/>
        <family val="2"/>
      </rPr>
      <t xml:space="preserve"> bitte immer </t>
    </r>
    <r>
      <rPr>
        <b/>
        <sz val="10"/>
        <color indexed="10"/>
        <rFont val="Arial"/>
        <family val="2"/>
      </rPr>
      <t>alle Plätze bisher und neu</t>
    </r>
    <r>
      <rPr>
        <sz val="10"/>
        <color indexed="10"/>
        <rFont val="Arial"/>
        <family val="2"/>
      </rPr>
      <t xml:space="preserve"> einfügen</t>
    </r>
  </si>
  <si>
    <t>Feuerbach</t>
  </si>
  <si>
    <t>Weilimdorf</t>
  </si>
  <si>
    <t>Zuffenhausen</t>
  </si>
  <si>
    <t>1 Gr. GT 0-3</t>
  </si>
  <si>
    <t>1 Gr. GT/VÖ 3-6</t>
  </si>
  <si>
    <t>1 Gr. GT 6-14</t>
  </si>
  <si>
    <t>in 1 Gr. GT 3-10</t>
  </si>
  <si>
    <t>1 Gr. GT 0-6</t>
  </si>
  <si>
    <t>1 Gr. GT 3-12</t>
  </si>
  <si>
    <t>1 Gr. GT 1,5-6</t>
  </si>
  <si>
    <t>1 Gr. GT 3-10</t>
  </si>
  <si>
    <t>1 Gr. GT 6-12</t>
  </si>
  <si>
    <t>in 1 Gr. GT 0-6</t>
  </si>
  <si>
    <t>1 Gr. VÖ/GT 3-6</t>
  </si>
  <si>
    <t>Stammheim</t>
  </si>
  <si>
    <t>in 1 Gr. GT 1,5-6</t>
  </si>
  <si>
    <t>in 1 Gr. GT/VÖ 1,5-6</t>
  </si>
  <si>
    <t>Bad-Cannstatt</t>
  </si>
  <si>
    <t>Bad Cannstatt</t>
  </si>
  <si>
    <t xml:space="preserve">Bad Cannstatt </t>
  </si>
  <si>
    <t xml:space="preserve">1 Gr. GT/VÖ 2-6 </t>
  </si>
  <si>
    <t>1 Gr. Hort</t>
  </si>
  <si>
    <t>1 Gr. 3-6</t>
  </si>
  <si>
    <t>1 Gr. SÖ 3-6</t>
  </si>
  <si>
    <t>1 Gr. KK</t>
  </si>
  <si>
    <t>1/2 Gr. Hort</t>
  </si>
  <si>
    <t>Wangen</t>
  </si>
  <si>
    <t>1 x VÖ 3-6</t>
  </si>
  <si>
    <t>Hedelfingen</t>
  </si>
  <si>
    <t>1 x VÖ</t>
  </si>
  <si>
    <t>Vaihingen</t>
  </si>
  <si>
    <t>Hort 20+5</t>
  </si>
  <si>
    <t>0-6 GT</t>
  </si>
  <si>
    <t>Morsestraße 6
2 Gr. GT 0-6</t>
  </si>
  <si>
    <t>1 + Neuaufnahmen</t>
  </si>
  <si>
    <t>4</t>
  </si>
  <si>
    <t>1 x Spätdienst vorhanden</t>
  </si>
  <si>
    <t>Neugereut</t>
  </si>
  <si>
    <t>Marabustraße 35
2 Gr. GT 0-6
1 Gr. GT 3-6
1 Gr. GT 0-3</t>
  </si>
  <si>
    <t>Süd</t>
  </si>
  <si>
    <t>Mörikestr. 71
3 Gr.GT 3-6</t>
  </si>
  <si>
    <t>1 Verlängerung vorhandenenSpätdienst neu bis 17:30 Uhr</t>
  </si>
  <si>
    <t>GT 3-6</t>
  </si>
  <si>
    <t>1xGT/VÖ3-6</t>
  </si>
  <si>
    <t>GT3-6</t>
  </si>
  <si>
    <t>GT0-6</t>
  </si>
  <si>
    <t>GT 0-6</t>
  </si>
  <si>
    <t>GT 0-3</t>
  </si>
  <si>
    <t>GT/VO 3-6</t>
  </si>
  <si>
    <t>GT0-3</t>
  </si>
  <si>
    <t>Hort</t>
  </si>
  <si>
    <t>1xGT1,5-6,</t>
  </si>
  <si>
    <t>in 0,5 Gr. GT 3-6</t>
  </si>
  <si>
    <t>1x GT 0-3</t>
  </si>
  <si>
    <t>Hort 6-10</t>
  </si>
  <si>
    <t xml:space="preserve">entfällt </t>
  </si>
  <si>
    <t>0,5 Gr. GT 6-14</t>
  </si>
  <si>
    <t>ja</t>
  </si>
  <si>
    <t>Bereich 1</t>
  </si>
  <si>
    <t>Bereich 3</t>
  </si>
  <si>
    <t>Bereich 4</t>
  </si>
  <si>
    <t>Bereich 6</t>
  </si>
  <si>
    <t>Bereich 7</t>
  </si>
  <si>
    <t>nein</t>
  </si>
  <si>
    <t>mögliche Bundes-zuschüsse Invest. Krippen</t>
  </si>
  <si>
    <t>Personal-kosten 2014</t>
  </si>
  <si>
    <t>Sachkosten 2014</t>
  </si>
  <si>
    <t>Ein-nahmen 2014</t>
  </si>
  <si>
    <t>Zwischensumme Angebotsumstellungen
ab Herbst 2014</t>
  </si>
  <si>
    <r>
      <t xml:space="preserve">bleibt </t>
    </r>
    <r>
      <rPr>
        <sz val="10"/>
        <color rgb="FFFF0000"/>
        <rFont val="Arial"/>
        <family val="2"/>
      </rPr>
      <t>(bereits beschlossen im HH 10/11)</t>
    </r>
  </si>
  <si>
    <r>
      <t xml:space="preserve">1 Gr. VÖ 2-6
</t>
    </r>
    <r>
      <rPr>
        <sz val="10"/>
        <rFont val="Arial"/>
        <family val="2"/>
      </rPr>
      <t>1 Gr. GT 0-3</t>
    </r>
  </si>
  <si>
    <r>
      <t xml:space="preserve">bleibt </t>
    </r>
    <r>
      <rPr>
        <sz val="10"/>
        <color rgb="FFFF0000"/>
        <rFont val="Arial"/>
        <family val="2"/>
      </rPr>
      <t>(bereits beschlossen GRDrs 1147/2011 (HH 12/13)</t>
    </r>
  </si>
  <si>
    <r>
      <rPr>
        <strike/>
        <sz val="10"/>
        <rFont val="Arial"/>
        <family val="2"/>
      </rPr>
      <t>0-6 GT</t>
    </r>
    <r>
      <rPr>
        <sz val="10"/>
        <rFont val="Arial"/>
        <family val="2"/>
      </rPr>
      <t xml:space="preserve">
bleibt</t>
    </r>
  </si>
  <si>
    <t>Einrichtung mit Anschrift und vollständigem Gruppen-
angeboten
IST</t>
  </si>
  <si>
    <t>Anzahl Gruppen mit vollständigem aktuellen Angebot an Früh-/ Spätbetreuung 
IST</t>
  </si>
  <si>
    <t>Stadt-
bezirk</t>
  </si>
  <si>
    <t>Übersicht über neue Anträge des städtischen Trägers zum Sachstandsbericht 2014</t>
  </si>
  <si>
    <t>1.1 Angebotsveränderungen in bestehenden städtischen Tageseinrichtungen ab September 2014</t>
  </si>
  <si>
    <t>(zur Kenntnis, verwaltungsintern bereits entschieden)</t>
  </si>
  <si>
    <t>Liste 1.1</t>
  </si>
  <si>
    <t>Angebotsveränderungen in bestehenden städtischen Tageseinrichtungen 
ab September 2014 zur Kenntnis
(verwaltungsintern bereits entschieden)</t>
  </si>
  <si>
    <t>Liste 1.2</t>
  </si>
  <si>
    <t>1.2 Angebotsveränderungen in bestehenden städtischen Tageseinrichtungen ab Januar 2015</t>
  </si>
  <si>
    <t>Liste 2</t>
  </si>
  <si>
    <t>2. Früh- und Spätbetreuung in bestehenden städtischen Tageseinrichtungen ab September 2014</t>
  </si>
  <si>
    <t>Ravensburgerstr.19/2, 
5 Gruppen</t>
  </si>
  <si>
    <t>1 x GT 3-6</t>
  </si>
  <si>
    <t>1 x GT 3-12</t>
  </si>
  <si>
    <t xml:space="preserve">1 x GT 0-6 </t>
  </si>
  <si>
    <t>GT</t>
  </si>
  <si>
    <t xml:space="preserve"> Um-
setz-
 ung ab</t>
  </si>
  <si>
    <t>Investitions-
kosten 2015</t>
  </si>
  <si>
    <t>Investitions-
kosten 
2014</t>
  </si>
  <si>
    <t>Besteht für die IST-Gruppe ein Bundes-
zuschuss Invest. Krippen
Ja/Nein</t>
  </si>
  <si>
    <t>Stellen-bedarf</t>
  </si>
  <si>
    <t>Bis-her</t>
  </si>
  <si>
    <t>Angebot 
NEU</t>
  </si>
  <si>
    <t>VÖ 3-6</t>
  </si>
  <si>
    <t>Am Bergwald 19 /Heumadenerstr 110, 
4 Gruppen</t>
  </si>
  <si>
    <t>Kleine Gasse 10  
1 Gruppe</t>
  </si>
  <si>
    <t>Angebotsveränderungen / Angebotserweiterungen 
ab Sept. 2014</t>
  </si>
  <si>
    <t xml:space="preserve">neu zusätzlich 
1 x GT 0-3 </t>
  </si>
  <si>
    <r>
      <t xml:space="preserve">Zwischensumme Angebotsveränderungen / Angebotserweiterungen 
</t>
    </r>
    <r>
      <rPr>
        <b/>
        <u/>
        <sz val="11"/>
        <rFont val="Arial"/>
        <family val="2"/>
      </rPr>
      <t xml:space="preserve">in Verbindung mit Hortumwandlungen </t>
    </r>
    <r>
      <rPr>
        <b/>
        <sz val="11"/>
        <rFont val="Arial"/>
        <family val="2"/>
      </rPr>
      <t xml:space="preserve">
ab Sept. 2014</t>
    </r>
  </si>
  <si>
    <t>Wiener Str. 263, 
2 Gruppen</t>
  </si>
  <si>
    <t>in GT 3-6</t>
  </si>
  <si>
    <t>Zuffen-
hausen</t>
  </si>
  <si>
    <t>Bereich 2</t>
  </si>
  <si>
    <t>Cheruskerstr.6,
7 Gruppen</t>
  </si>
  <si>
    <t>Tapachstr.62/64,
5 Gruppen</t>
  </si>
  <si>
    <t>1 Gr. GT/VÖ 
1,5-6</t>
  </si>
  <si>
    <t>1 Gr. GT/VÖ 
3-14</t>
  </si>
  <si>
    <t>in 1 Gr. GT/VÖ 
3-10</t>
  </si>
  <si>
    <t>Rilkeweg 17,
8 Gruppen</t>
  </si>
  <si>
    <t>Mühlhausen/ Freiberg</t>
  </si>
  <si>
    <t>1 x GT 6-10</t>
  </si>
  <si>
    <t>Brunnenstrasse 
1 x GT 6-14</t>
  </si>
  <si>
    <t xml:space="preserve">Dilleniusstrasse  </t>
  </si>
  <si>
    <t>Auflösung 
1 x GT 6-14</t>
  </si>
  <si>
    <t>Bilanz Plätze Angebotsveränderungen/-erweiterungen
in Verbindung mit Hortumwandlungen 
ab Sept. 2014</t>
  </si>
  <si>
    <t>Bilanz Plätze Angebotsveränderungen/-erweiterungen
ab Sept. 2014</t>
  </si>
  <si>
    <t>Zwischensumme Angebotsveränderungen
ab Sept. 2014</t>
  </si>
  <si>
    <t>Angebotsveränderungen in bestehenden städtischen Tageseinrichtungen 
ab Januar 2015</t>
  </si>
  <si>
    <t>Früh- und Spätbetreuung in bestehenden städtischen Tageseinrichtungen 
ab September 2014 zur Kenntnis
(verwaltungsintern bereits entschieden)</t>
  </si>
  <si>
    <t>in 1 x GT/VÖ 3-6</t>
  </si>
  <si>
    <t>in 1 x GT 3-10</t>
  </si>
  <si>
    <t>Gesamtsumme 
Angebotsveränderungen / Angebotserweiterungen 
ab Sept. 2014</t>
  </si>
  <si>
    <t>Gesamt-Bilanz Plätze Angebotsveränderungen/-erweiterungen
ab Sept. 2014</t>
  </si>
  <si>
    <t>Obertürk-
heim/ 
Uhlbach</t>
  </si>
  <si>
    <t>Zuffen-
hausen/ 
Rot</t>
  </si>
  <si>
    <r>
      <t xml:space="preserve">Angebot
BISHER 
</t>
    </r>
    <r>
      <rPr>
        <sz val="9"/>
        <rFont val="Arial"/>
        <family val="2"/>
      </rPr>
      <t>mit vollständigem Gruppen-
angebot</t>
    </r>
  </si>
  <si>
    <t>Bereiche 
1 bis 10 Jugend-
amt</t>
  </si>
  <si>
    <t>Angebotsveränderungen / Angebotserweiterungen 
ab Jan. 2015</t>
  </si>
  <si>
    <r>
      <t xml:space="preserve">Angebotsveränderungen / Angebotserweiterungen 
</t>
    </r>
    <r>
      <rPr>
        <b/>
        <u/>
        <sz val="11"/>
        <rFont val="Arial"/>
        <family val="2"/>
      </rPr>
      <t>in Verbindung mit Hortumwandlungen</t>
    </r>
    <r>
      <rPr>
        <b/>
        <sz val="11"/>
        <rFont val="Arial"/>
        <family val="2"/>
      </rPr>
      <t xml:space="preserve">  ab Sept. 2014</t>
    </r>
  </si>
  <si>
    <r>
      <t xml:space="preserve">Angebotsveränderungen / Angebotserweiterungen 
</t>
    </r>
    <r>
      <rPr>
        <b/>
        <u/>
        <sz val="11"/>
        <rFont val="Arial"/>
        <family val="2"/>
      </rPr>
      <t>in Verbindung mit Hortumwandlungen</t>
    </r>
    <r>
      <rPr>
        <b/>
        <sz val="11"/>
        <rFont val="Arial"/>
        <family val="2"/>
      </rPr>
      <t xml:space="preserve">  ab Jan. 2015</t>
    </r>
  </si>
  <si>
    <r>
      <t xml:space="preserve">Zwischensumme Angebotsveränderungen / Angebotserweiterungen 
</t>
    </r>
    <r>
      <rPr>
        <b/>
        <u/>
        <sz val="11"/>
        <rFont val="Arial"/>
        <family val="2"/>
      </rPr>
      <t xml:space="preserve">in Verbindung mit Hortumwandlungen </t>
    </r>
    <r>
      <rPr>
        <b/>
        <sz val="11"/>
        <rFont val="Arial"/>
        <family val="2"/>
      </rPr>
      <t xml:space="preserve">
ab Jan. 2015</t>
    </r>
  </si>
  <si>
    <t>Gesamtsumme 
Angebotsveränderungen / Angebotserweiterungen 
ab Januar 2015</t>
  </si>
  <si>
    <t>VÖ/GT 3-6</t>
  </si>
  <si>
    <t>GT 3-10</t>
  </si>
  <si>
    <t>Weilimdorfer Str. 155, 
5 Gruppen</t>
  </si>
  <si>
    <t>Goldkäferweg 18, 
2 Gruppen</t>
  </si>
  <si>
    <t>1x VÖ 2-6          1x VÖ 2-6</t>
  </si>
  <si>
    <t>Mahlestrasse 29,
2 Gruppen</t>
  </si>
  <si>
    <t>Nägelesäcker 22,
4 Gruppen</t>
  </si>
  <si>
    <t>Solitudestraße49-51, 
8 Gruppen</t>
  </si>
  <si>
    <t>Sandbuckel, 
2 Gruppen</t>
  </si>
  <si>
    <t>Löwensteiner Str. 49
nach Sanierung:
8 Gruppen</t>
  </si>
  <si>
    <t>Ötztaler Str. 21-23</t>
  </si>
  <si>
    <t>Möhringer Landstr. 101</t>
  </si>
  <si>
    <t>ge-
samt</t>
  </si>
  <si>
    <t>Zwischensumme Angebotsveränderungen
ab Jan. 2015</t>
  </si>
  <si>
    <t>Bilanz Plätze Angebotsveränderungen/-erweiterungen
ab Jan. 2015</t>
  </si>
  <si>
    <t xml:space="preserve">                                     1x VÖ 2-6 bleibt              1x GT 1,5 - 6</t>
  </si>
  <si>
    <t>Untertürk-
heim/ Luginsland</t>
  </si>
  <si>
    <t>1 x GT3-10</t>
  </si>
  <si>
    <t>1 x GT3-6</t>
  </si>
  <si>
    <t>Dr.-Herbert-Czaja 
Weg 8, 
5 Gruppen</t>
  </si>
  <si>
    <r>
      <t>in 1 Gr. GT 0-3</t>
    </r>
    <r>
      <rPr>
        <sz val="10"/>
        <rFont val="Arial"/>
        <family val="2"/>
      </rPr>
      <t xml:space="preserve"> (bereits beschlossen für Mai 15 in Sachstand zu 1147/2011)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bleibt</t>
    </r>
  </si>
  <si>
    <t>nach Sanier-
ung
Mai 2015</t>
  </si>
  <si>
    <t>in 1-6 GT</t>
  </si>
  <si>
    <t>1 Gr. 3 - 12 GT</t>
  </si>
  <si>
    <t>Ludwigstr. 41-43
1 Gr. GT 0-3; 6 Gr. GT 0-6; 2 Gr. Hort</t>
  </si>
  <si>
    <t>Bilanz Plätze Angebotsveränderungen/-erweiterungen
in Verbindung mit Hortumwandlungen 
ab Jan. 2015</t>
  </si>
  <si>
    <t>Gesamt-Bilanz Plätze Angebotsveränderungen/-erweiterungen
ab Januar 2015</t>
  </si>
  <si>
    <t>Düsseldorfer Straße 8
4 x 3-12 GT</t>
  </si>
  <si>
    <t>Bereich 10</t>
  </si>
  <si>
    <t>plus 1 x Spätdienst neu 
bis 17:00 Uhr</t>
  </si>
  <si>
    <t>Summe Früh-/Spätbetreuung</t>
  </si>
  <si>
    <t xml:space="preserve"> Umsetzung ab</t>
  </si>
  <si>
    <t>0-3 GT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</si>
</sst>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5" formatCode="0.0000"/>
  </numFmts>
  <fonts count="36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4"/>
      <color indexed="10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b/>
      <sz val="12"/>
      <color rgb="FFFF0000"/>
      <name val="Arial"/>
      <family val="2"/>
    </font>
    <font>
      <strike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Arial"/>
      <family val="2"/>
    </font>
    <font>
      <sz val="10"/>
      <color rgb="FFFF0000"/>
      <name val="Arial"/>
      <family val="2"/>
    </font>
    <font>
      <sz val="11"/>
      <color indexed="10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2"/>
      <color rgb="FF000000"/>
      <name val="Arial"/>
      <family val="2"/>
    </font>
    <font>
      <b/>
      <sz val="8"/>
      <color indexed="10"/>
      <name val="Arial"/>
      <family val="2"/>
    </font>
    <font>
      <i/>
      <sz val="11"/>
      <color indexed="10"/>
      <name val="Arial"/>
      <family val="2"/>
    </font>
    <font>
      <sz val="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6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wrapText="1"/>
    </xf>
    <xf numFmtId="3" fontId="0" fillId="0" borderId="0" xfId="0" applyNumberFormat="1"/>
    <xf numFmtId="0" fontId="15" fillId="0" borderId="0" xfId="0" applyFont="1"/>
    <xf numFmtId="0" fontId="9" fillId="4" borderId="5" xfId="0" applyFont="1" applyFill="1" applyBorder="1" applyAlignment="1">
      <alignment wrapText="1"/>
    </xf>
    <xf numFmtId="0" fontId="18" fillId="0" borderId="0" xfId="0" applyFont="1"/>
    <xf numFmtId="0" fontId="9" fillId="4" borderId="0" xfId="0" applyFont="1" applyFill="1" applyBorder="1" applyAlignment="1">
      <alignment wrapText="1"/>
    </xf>
    <xf numFmtId="0" fontId="1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1" fontId="17" fillId="8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3" fontId="1" fillId="0" borderId="3" xfId="0" applyNumberFormat="1" applyFont="1" applyBorder="1"/>
    <xf numFmtId="0" fontId="1" fillId="0" borderId="0" xfId="2"/>
    <xf numFmtId="0" fontId="0" fillId="0" borderId="0" xfId="0" applyFill="1"/>
    <xf numFmtId="3" fontId="1" fillId="0" borderId="3" xfId="0" applyNumberFormat="1" applyFont="1" applyFill="1" applyBorder="1"/>
    <xf numFmtId="3" fontId="6" fillId="8" borderId="3" xfId="0" applyNumberFormat="1" applyFont="1" applyFill="1" applyBorder="1"/>
    <xf numFmtId="0" fontId="11" fillId="3" borderId="0" xfId="0" applyFont="1" applyFill="1" applyBorder="1" applyAlignment="1">
      <alignment horizontal="left" wrapText="1"/>
    </xf>
    <xf numFmtId="0" fontId="1" fillId="0" borderId="0" xfId="0" applyFont="1"/>
    <xf numFmtId="3" fontId="1" fillId="0" borderId="4" xfId="0" applyNumberFormat="1" applyFont="1" applyFill="1" applyBorder="1"/>
    <xf numFmtId="3" fontId="1" fillId="0" borderId="0" xfId="0" applyNumberFormat="1" applyFont="1"/>
    <xf numFmtId="3" fontId="5" fillId="0" borderId="3" xfId="0" applyNumberFormat="1" applyFont="1" applyFill="1" applyBorder="1"/>
    <xf numFmtId="0" fontId="10" fillId="0" borderId="0" xfId="2" applyFont="1"/>
    <xf numFmtId="0" fontId="5" fillId="0" borderId="3" xfId="0" applyFont="1" applyBorder="1" applyAlignment="1">
      <alignment wrapText="1"/>
    </xf>
    <xf numFmtId="0" fontId="5" fillId="0" borderId="0" xfId="0" applyFont="1"/>
    <xf numFmtId="0" fontId="1" fillId="0" borderId="3" xfId="0" applyFont="1" applyFill="1" applyBorder="1" applyAlignment="1">
      <alignment wrapText="1"/>
    </xf>
    <xf numFmtId="0" fontId="28" fillId="0" borderId="0" xfId="0" applyFont="1"/>
    <xf numFmtId="0" fontId="25" fillId="0" borderId="0" xfId="0" applyFont="1"/>
    <xf numFmtId="0" fontId="1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3" fontId="14" fillId="10" borderId="3" xfId="0" applyNumberFormat="1" applyFont="1" applyFill="1" applyBorder="1"/>
    <xf numFmtId="0" fontId="5" fillId="0" borderId="3" xfId="0" applyFont="1" applyBorder="1" applyAlignment="1">
      <alignment horizontal="center" vertical="center" wrapText="1"/>
    </xf>
    <xf numFmtId="0" fontId="29" fillId="10" borderId="11" xfId="0" applyFont="1" applyFill="1" applyBorder="1"/>
    <xf numFmtId="0" fontId="19" fillId="10" borderId="11" xfId="0" applyFont="1" applyFill="1" applyBorder="1"/>
    <xf numFmtId="17" fontId="19" fillId="10" borderId="11" xfId="0" applyNumberFormat="1" applyFont="1" applyFill="1" applyBorder="1"/>
    <xf numFmtId="2" fontId="19" fillId="10" borderId="11" xfId="0" applyNumberFormat="1" applyFont="1" applyFill="1" applyBorder="1"/>
    <xf numFmtId="0" fontId="16" fillId="0" borderId="0" xfId="0" applyFont="1"/>
    <xf numFmtId="0" fontId="4" fillId="0" borderId="14" xfId="0" applyFont="1" applyFill="1" applyBorder="1"/>
    <xf numFmtId="17" fontId="4" fillId="0" borderId="14" xfId="0" applyNumberFormat="1" applyFont="1" applyFill="1" applyBorder="1" applyAlignment="1">
      <alignment horizontal="right"/>
    </xf>
    <xf numFmtId="3" fontId="4" fillId="0" borderId="14" xfId="0" applyNumberFormat="1" applyFont="1" applyFill="1" applyBorder="1"/>
    <xf numFmtId="3" fontId="1" fillId="0" borderId="14" xfId="0" applyNumberFormat="1" applyFont="1" applyFill="1" applyBorder="1"/>
    <xf numFmtId="0" fontId="32" fillId="0" borderId="0" xfId="0" applyFont="1" applyAlignment="1">
      <alignment horizontal="left" readingOrder="1"/>
    </xf>
    <xf numFmtId="17" fontId="1" fillId="0" borderId="3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wrapText="1"/>
    </xf>
    <xf numFmtId="17" fontId="1" fillId="0" borderId="3" xfId="0" applyNumberFormat="1" applyFont="1" applyFill="1" applyBorder="1" applyAlignment="1">
      <alignment horizontal="right" wrapText="1"/>
    </xf>
    <xf numFmtId="0" fontId="12" fillId="0" borderId="0" xfId="0" applyFont="1" applyFill="1"/>
    <xf numFmtId="165" fontId="1" fillId="0" borderId="3" xfId="0" applyNumberFormat="1" applyFont="1" applyFill="1" applyBorder="1"/>
    <xf numFmtId="49" fontId="1" fillId="0" borderId="3" xfId="0" applyNumberFormat="1" applyFont="1" applyFill="1" applyBorder="1" applyAlignment="1">
      <alignment horizontal="right" wrapText="1"/>
    </xf>
    <xf numFmtId="49" fontId="1" fillId="0" borderId="3" xfId="0" applyNumberFormat="1" applyFont="1" applyFill="1" applyBorder="1" applyAlignment="1">
      <alignment horizontal="right"/>
    </xf>
    <xf numFmtId="49" fontId="8" fillId="0" borderId="3" xfId="0" applyNumberFormat="1" applyFont="1" applyFill="1" applyBorder="1" applyAlignment="1">
      <alignment horizontal="right"/>
    </xf>
    <xf numFmtId="17" fontId="8" fillId="0" borderId="3" xfId="0" applyNumberFormat="1" applyFont="1" applyFill="1" applyBorder="1" applyAlignment="1">
      <alignment horizontal="right"/>
    </xf>
    <xf numFmtId="0" fontId="6" fillId="2" borderId="3" xfId="0" applyFont="1" applyFill="1" applyBorder="1"/>
    <xf numFmtId="3" fontId="6" fillId="2" borderId="3" xfId="0" applyNumberFormat="1" applyFont="1" applyFill="1" applyBorder="1"/>
    <xf numFmtId="3" fontId="6" fillId="6" borderId="3" xfId="0" applyNumberFormat="1" applyFont="1" applyFill="1" applyBorder="1"/>
    <xf numFmtId="165" fontId="6" fillId="2" borderId="3" xfId="0" applyNumberFormat="1" applyFont="1" applyFill="1" applyBorder="1"/>
    <xf numFmtId="0" fontId="6" fillId="2" borderId="3" xfId="0" applyFont="1" applyFill="1" applyBorder="1" applyAlignment="1">
      <alignment horizontal="center" wrapText="1"/>
    </xf>
    <xf numFmtId="0" fontId="9" fillId="0" borderId="0" xfId="0" applyFont="1"/>
    <xf numFmtId="0" fontId="5" fillId="0" borderId="0" xfId="0" applyFont="1"/>
    <xf numFmtId="1" fontId="2" fillId="8" borderId="3" xfId="0" applyNumberFormat="1" applyFont="1" applyFill="1" applyBorder="1" applyAlignment="1">
      <alignment horizontal="center" wrapText="1"/>
    </xf>
    <xf numFmtId="1" fontId="3" fillId="8" borderId="3" xfId="0" applyNumberFormat="1" applyFont="1" applyFill="1" applyBorder="1" applyAlignment="1">
      <alignment horizontal="center" wrapText="1"/>
    </xf>
    <xf numFmtId="0" fontId="19" fillId="0" borderId="0" xfId="2" applyFont="1"/>
    <xf numFmtId="0" fontId="6" fillId="0" borderId="0" xfId="2" applyFont="1"/>
    <xf numFmtId="0" fontId="14" fillId="0" borderId="0" xfId="2" applyFont="1"/>
    <xf numFmtId="0" fontId="19" fillId="0" borderId="0" xfId="2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wrapText="1"/>
    </xf>
    <xf numFmtId="0" fontId="34" fillId="0" borderId="0" xfId="0" applyFont="1"/>
    <xf numFmtId="0" fontId="27" fillId="0" borderId="0" xfId="0" applyFont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7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1" fontId="33" fillId="8" borderId="3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/>
    <xf numFmtId="0" fontId="2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wrapText="1"/>
    </xf>
    <xf numFmtId="0" fontId="20" fillId="0" borderId="11" xfId="0" applyFont="1" applyFill="1" applyBorder="1"/>
    <xf numFmtId="0" fontId="4" fillId="0" borderId="11" xfId="0" applyFont="1" applyFill="1" applyBorder="1"/>
    <xf numFmtId="0" fontId="1" fillId="0" borderId="3" xfId="0" applyFont="1" applyFill="1" applyBorder="1" applyAlignment="1">
      <alignment horizontal="right"/>
    </xf>
    <xf numFmtId="0" fontId="5" fillId="0" borderId="3" xfId="0" applyFont="1" applyBorder="1" applyAlignment="1">
      <alignment vertical="center"/>
    </xf>
    <xf numFmtId="0" fontId="26" fillId="6" borderId="3" xfId="0" applyFont="1" applyFill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17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/>
    <xf numFmtId="0" fontId="4" fillId="0" borderId="5" xfId="0" applyFont="1" applyFill="1" applyBorder="1"/>
    <xf numFmtId="3" fontId="1" fillId="0" borderId="5" xfId="0" applyNumberFormat="1" applyFont="1" applyFill="1" applyBorder="1"/>
    <xf numFmtId="17" fontId="4" fillId="0" borderId="16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0" fontId="4" fillId="0" borderId="0" xfId="0" applyFont="1" applyFill="1" applyBorder="1"/>
    <xf numFmtId="3" fontId="1" fillId="0" borderId="0" xfId="0" applyNumberFormat="1" applyFont="1" applyFill="1" applyBorder="1"/>
    <xf numFmtId="1" fontId="35" fillId="2" borderId="8" xfId="0" applyNumberFormat="1" applyFont="1" applyFill="1" applyBorder="1" applyAlignment="1">
      <alignment horizontal="right" wrapText="1"/>
    </xf>
    <xf numFmtId="0" fontId="30" fillId="6" borderId="3" xfId="0" applyFont="1" applyFill="1" applyBorder="1" applyAlignment="1">
      <alignment horizontal="right"/>
    </xf>
    <xf numFmtId="0" fontId="14" fillId="6" borderId="3" xfId="0" applyFont="1" applyFill="1" applyBorder="1" applyAlignment="1">
      <alignment horizontal="right"/>
    </xf>
    <xf numFmtId="3" fontId="14" fillId="6" borderId="3" xfId="0" applyNumberFormat="1" applyFont="1" applyFill="1" applyBorder="1" applyAlignment="1">
      <alignment horizontal="right"/>
    </xf>
    <xf numFmtId="165" fontId="14" fillId="6" borderId="3" xfId="0" applyNumberFormat="1" applyFont="1" applyFill="1" applyBorder="1" applyAlignment="1">
      <alignment horizontal="right"/>
    </xf>
    <xf numFmtId="2" fontId="19" fillId="10" borderId="4" xfId="0" applyNumberFormat="1" applyFont="1" applyFill="1" applyBorder="1"/>
    <xf numFmtId="0" fontId="2" fillId="0" borderId="1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17" fontId="4" fillId="0" borderId="13" xfId="0" applyNumberFormat="1" applyFont="1" applyFill="1" applyBorder="1" applyAlignment="1">
      <alignment horizontal="right"/>
    </xf>
    <xf numFmtId="0" fontId="1" fillId="7" borderId="3" xfId="0" applyFont="1" applyFill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21" fillId="6" borderId="3" xfId="0" applyFont="1" applyFill="1" applyBorder="1"/>
    <xf numFmtId="0" fontId="6" fillId="6" borderId="3" xfId="0" applyFont="1" applyFill="1" applyBorder="1"/>
    <xf numFmtId="165" fontId="6" fillId="6" borderId="3" xfId="0" applyNumberFormat="1" applyFont="1" applyFill="1" applyBorder="1"/>
    <xf numFmtId="0" fontId="6" fillId="6" borderId="3" xfId="0" applyFont="1" applyFill="1" applyBorder="1" applyAlignment="1">
      <alignment horizontal="right"/>
    </xf>
    <xf numFmtId="3" fontId="6" fillId="6" borderId="3" xfId="0" applyNumberFormat="1" applyFont="1" applyFill="1" applyBorder="1" applyAlignment="1">
      <alignment horizontal="right"/>
    </xf>
    <xf numFmtId="3" fontId="1" fillId="7" borderId="3" xfId="0" applyNumberFormat="1" applyFont="1" applyFill="1" applyBorder="1" applyAlignment="1">
      <alignment horizontal="right"/>
    </xf>
    <xf numFmtId="3" fontId="14" fillId="6" borderId="1" xfId="0" applyNumberFormat="1" applyFont="1" applyFill="1" applyBorder="1" applyAlignment="1">
      <alignment horizontal="right"/>
    </xf>
    <xf numFmtId="0" fontId="14" fillId="6" borderId="1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22" fillId="0" borderId="3" xfId="0" applyFont="1" applyFill="1" applyBorder="1" applyAlignment="1">
      <alignment horizontal="left" wrapText="1"/>
    </xf>
    <xf numFmtId="16" fontId="1" fillId="0" borderId="3" xfId="0" applyNumberFormat="1" applyFont="1" applyBorder="1" applyAlignment="1">
      <alignment horizontal="left" wrapText="1"/>
    </xf>
    <xf numFmtId="3" fontId="1" fillId="0" borderId="7" xfId="0" applyNumberFormat="1" applyFont="1" applyFill="1" applyBorder="1" applyAlignment="1">
      <alignment horizontal="right"/>
    </xf>
    <xf numFmtId="3" fontId="1" fillId="9" borderId="3" xfId="0" applyNumberFormat="1" applyFont="1" applyFill="1" applyBorder="1" applyAlignment="1">
      <alignment horizontal="right"/>
    </xf>
    <xf numFmtId="3" fontId="1" fillId="11" borderId="3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wrapText="1"/>
    </xf>
    <xf numFmtId="0" fontId="14" fillId="10" borderId="10" xfId="0" applyFont="1" applyFill="1" applyBorder="1" applyAlignment="1">
      <alignment horizontal="left" vertical="center" wrapText="1"/>
    </xf>
    <xf numFmtId="0" fontId="14" fillId="10" borderId="11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/>
    </xf>
    <xf numFmtId="1" fontId="2" fillId="5" borderId="10" xfId="0" applyNumberFormat="1" applyFont="1" applyFill="1" applyBorder="1" applyAlignment="1">
      <alignment horizontal="center" wrapText="1"/>
    </xf>
    <xf numFmtId="1" fontId="2" fillId="5" borderId="11" xfId="0" applyNumberFormat="1" applyFont="1" applyFill="1" applyBorder="1" applyAlignment="1">
      <alignment horizontal="center" wrapText="1"/>
    </xf>
    <xf numFmtId="1" fontId="2" fillId="5" borderId="4" xfId="0" applyNumberFormat="1" applyFont="1" applyFill="1" applyBorder="1" applyAlignment="1">
      <alignment horizontal="center" wrapText="1"/>
    </xf>
    <xf numFmtId="1" fontId="2" fillId="8" borderId="3" xfId="0" applyNumberFormat="1" applyFont="1" applyFill="1" applyBorder="1" applyAlignment="1">
      <alignment horizontal="center" wrapText="1"/>
    </xf>
    <xf numFmtId="1" fontId="3" fillId="8" borderId="3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3" fontId="2" fillId="3" borderId="3" xfId="0" applyNumberFormat="1" applyFont="1" applyFill="1" applyBorder="1" applyAlignment="1">
      <alignment horizontal="center" wrapText="1"/>
    </xf>
    <xf numFmtId="3" fontId="4" fillId="3" borderId="3" xfId="0" applyNumberFormat="1" applyFont="1" applyFill="1" applyBorder="1" applyAlignment="1">
      <alignment horizontal="center" wrapText="1"/>
    </xf>
    <xf numFmtId="0" fontId="4" fillId="0" borderId="3" xfId="0" applyFont="1" applyBorder="1"/>
    <xf numFmtId="3" fontId="4" fillId="3" borderId="10" xfId="0" applyNumberFormat="1" applyFont="1" applyFill="1" applyBorder="1" applyAlignment="1">
      <alignment horizontal="center" wrapText="1"/>
    </xf>
    <xf numFmtId="3" fontId="4" fillId="3" borderId="11" xfId="0" applyNumberFormat="1" applyFont="1" applyFill="1" applyBorder="1" applyAlignment="1">
      <alignment horizontal="center" wrapText="1"/>
    </xf>
    <xf numFmtId="3" fontId="4" fillId="3" borderId="4" xfId="0" applyNumberFormat="1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3" fontId="4" fillId="3" borderId="7" xfId="0" applyNumberFormat="1" applyFont="1" applyFill="1" applyBorder="1" applyAlignment="1">
      <alignment horizontal="center" wrapText="1"/>
    </xf>
    <xf numFmtId="3" fontId="4" fillId="3" borderId="8" xfId="0" applyNumberFormat="1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11" fillId="5" borderId="8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1" fillId="4" borderId="6" xfId="0" applyNumberFormat="1" applyFont="1" applyFill="1" applyBorder="1" applyAlignment="1">
      <alignment horizontal="center" wrapText="1"/>
    </xf>
    <xf numFmtId="4" fontId="1" fillId="4" borderId="2" xfId="0" applyNumberFormat="1" applyFont="1" applyFill="1" applyBorder="1" applyAlignment="1">
      <alignment horizontal="center" wrapText="1"/>
    </xf>
    <xf numFmtId="165" fontId="5" fillId="4" borderId="3" xfId="0" applyNumberFormat="1" applyFont="1" applyFill="1" applyBorder="1" applyAlignment="1">
      <alignment horizontal="center" wrapText="1"/>
    </xf>
    <xf numFmtId="165" fontId="1" fillId="0" borderId="3" xfId="0" applyNumberFormat="1" applyFont="1" applyBorder="1" applyAlignment="1">
      <alignment horizontal="center" wrapText="1"/>
    </xf>
    <xf numFmtId="4" fontId="1" fillId="4" borderId="4" xfId="0" applyNumberFormat="1" applyFont="1" applyFill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4" fontId="1" fillId="0" borderId="9" xfId="0" applyNumberFormat="1" applyFont="1" applyBorder="1" applyAlignment="1">
      <alignment horizontal="center" wrapText="1"/>
    </xf>
    <xf numFmtId="4" fontId="1" fillId="4" borderId="3" xfId="0" applyNumberFormat="1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wrapText="1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99"/>
      <color rgb="FFCCFF99"/>
      <color rgb="FFCCFF66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7</xdr:row>
      <xdr:rowOff>53340</xdr:rowOff>
    </xdr:from>
    <xdr:to>
      <xdr:col>9</xdr:col>
      <xdr:colOff>274320</xdr:colOff>
      <xdr:row>8</xdr:row>
      <xdr:rowOff>312420</xdr:rowOff>
    </xdr:to>
    <xdr:sp macro="" textlink="">
      <xdr:nvSpPr>
        <xdr:cNvPr id="16457" name="Line 1"/>
        <xdr:cNvSpPr>
          <a:spLocks noChangeShapeType="1"/>
        </xdr:cNvSpPr>
      </xdr:nvSpPr>
      <xdr:spPr bwMode="auto">
        <a:xfrm flipH="1">
          <a:off x="6743700" y="2415540"/>
          <a:ext cx="7620" cy="426720"/>
        </a:xfrm>
        <a:prstGeom prst="line">
          <a:avLst/>
        </a:prstGeom>
        <a:noFill/>
        <a:ln w="9525">
          <a:solidFill>
            <a:srgbClr val="FF0000"/>
          </a:solidFill>
          <a:round/>
          <a:headEnd type="oval" w="med" len="med"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7</xdr:row>
      <xdr:rowOff>53340</xdr:rowOff>
    </xdr:from>
    <xdr:to>
      <xdr:col>9</xdr:col>
      <xdr:colOff>274320</xdr:colOff>
      <xdr:row>8</xdr:row>
      <xdr:rowOff>312420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6962775" y="1905000"/>
          <a:ext cx="7620" cy="0"/>
        </a:xfrm>
        <a:prstGeom prst="line">
          <a:avLst/>
        </a:prstGeom>
        <a:noFill/>
        <a:ln w="9525">
          <a:solidFill>
            <a:srgbClr val="FF0000"/>
          </a:solidFill>
          <a:round/>
          <a:headEnd type="oval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/>
  </sheetViews>
  <sheetFormatPr baseColWidth="10" defaultColWidth="11.5703125" defaultRowHeight="12.75"/>
  <cols>
    <col min="1" max="6" width="11.5703125" style="21"/>
    <col min="7" max="7" width="15.85546875" style="21" customWidth="1"/>
    <col min="8" max="262" width="11.5703125" style="21"/>
    <col min="263" max="263" width="15.85546875" style="21" customWidth="1"/>
    <col min="264" max="518" width="11.5703125" style="21"/>
    <col min="519" max="519" width="15.85546875" style="21" customWidth="1"/>
    <col min="520" max="774" width="11.5703125" style="21"/>
    <col min="775" max="775" width="15.85546875" style="21" customWidth="1"/>
    <col min="776" max="1030" width="11.5703125" style="21"/>
    <col min="1031" max="1031" width="15.85546875" style="21" customWidth="1"/>
    <col min="1032" max="1286" width="11.5703125" style="21"/>
    <col min="1287" max="1287" width="15.85546875" style="21" customWidth="1"/>
    <col min="1288" max="1542" width="11.5703125" style="21"/>
    <col min="1543" max="1543" width="15.85546875" style="21" customWidth="1"/>
    <col min="1544" max="1798" width="11.5703125" style="21"/>
    <col min="1799" max="1799" width="15.85546875" style="21" customWidth="1"/>
    <col min="1800" max="2054" width="11.5703125" style="21"/>
    <col min="2055" max="2055" width="15.85546875" style="21" customWidth="1"/>
    <col min="2056" max="2310" width="11.5703125" style="21"/>
    <col min="2311" max="2311" width="15.85546875" style="21" customWidth="1"/>
    <col min="2312" max="2566" width="11.5703125" style="21"/>
    <col min="2567" max="2567" width="15.85546875" style="21" customWidth="1"/>
    <col min="2568" max="2822" width="11.5703125" style="21"/>
    <col min="2823" max="2823" width="15.85546875" style="21" customWidth="1"/>
    <col min="2824" max="3078" width="11.5703125" style="21"/>
    <col min="3079" max="3079" width="15.85546875" style="21" customWidth="1"/>
    <col min="3080" max="3334" width="11.5703125" style="21"/>
    <col min="3335" max="3335" width="15.85546875" style="21" customWidth="1"/>
    <col min="3336" max="3590" width="11.5703125" style="21"/>
    <col min="3591" max="3591" width="15.85546875" style="21" customWidth="1"/>
    <col min="3592" max="3846" width="11.5703125" style="21"/>
    <col min="3847" max="3847" width="15.85546875" style="21" customWidth="1"/>
    <col min="3848" max="4102" width="11.5703125" style="21"/>
    <col min="4103" max="4103" width="15.85546875" style="21" customWidth="1"/>
    <col min="4104" max="4358" width="11.5703125" style="21"/>
    <col min="4359" max="4359" width="15.85546875" style="21" customWidth="1"/>
    <col min="4360" max="4614" width="11.5703125" style="21"/>
    <col min="4615" max="4615" width="15.85546875" style="21" customWidth="1"/>
    <col min="4616" max="4870" width="11.5703125" style="21"/>
    <col min="4871" max="4871" width="15.85546875" style="21" customWidth="1"/>
    <col min="4872" max="5126" width="11.5703125" style="21"/>
    <col min="5127" max="5127" width="15.85546875" style="21" customWidth="1"/>
    <col min="5128" max="5382" width="11.5703125" style="21"/>
    <col min="5383" max="5383" width="15.85546875" style="21" customWidth="1"/>
    <col min="5384" max="5638" width="11.5703125" style="21"/>
    <col min="5639" max="5639" width="15.85546875" style="21" customWidth="1"/>
    <col min="5640" max="5894" width="11.5703125" style="21"/>
    <col min="5895" max="5895" width="15.85546875" style="21" customWidth="1"/>
    <col min="5896" max="6150" width="11.5703125" style="21"/>
    <col min="6151" max="6151" width="15.85546875" style="21" customWidth="1"/>
    <col min="6152" max="6406" width="11.5703125" style="21"/>
    <col min="6407" max="6407" width="15.85546875" style="21" customWidth="1"/>
    <col min="6408" max="6662" width="11.5703125" style="21"/>
    <col min="6663" max="6663" width="15.85546875" style="21" customWidth="1"/>
    <col min="6664" max="6918" width="11.5703125" style="21"/>
    <col min="6919" max="6919" width="15.85546875" style="21" customWidth="1"/>
    <col min="6920" max="7174" width="11.5703125" style="21"/>
    <col min="7175" max="7175" width="15.85546875" style="21" customWidth="1"/>
    <col min="7176" max="7430" width="11.5703125" style="21"/>
    <col min="7431" max="7431" width="15.85546875" style="21" customWidth="1"/>
    <col min="7432" max="7686" width="11.5703125" style="21"/>
    <col min="7687" max="7687" width="15.85546875" style="21" customWidth="1"/>
    <col min="7688" max="7942" width="11.5703125" style="21"/>
    <col min="7943" max="7943" width="15.85546875" style="21" customWidth="1"/>
    <col min="7944" max="8198" width="11.5703125" style="21"/>
    <col min="8199" max="8199" width="15.85546875" style="21" customWidth="1"/>
    <col min="8200" max="8454" width="11.5703125" style="21"/>
    <col min="8455" max="8455" width="15.85546875" style="21" customWidth="1"/>
    <col min="8456" max="8710" width="11.5703125" style="21"/>
    <col min="8711" max="8711" width="15.85546875" style="21" customWidth="1"/>
    <col min="8712" max="8966" width="11.5703125" style="21"/>
    <col min="8967" max="8967" width="15.85546875" style="21" customWidth="1"/>
    <col min="8968" max="9222" width="11.5703125" style="21"/>
    <col min="9223" max="9223" width="15.85546875" style="21" customWidth="1"/>
    <col min="9224" max="9478" width="11.5703125" style="21"/>
    <col min="9479" max="9479" width="15.85546875" style="21" customWidth="1"/>
    <col min="9480" max="9734" width="11.5703125" style="21"/>
    <col min="9735" max="9735" width="15.85546875" style="21" customWidth="1"/>
    <col min="9736" max="9990" width="11.5703125" style="21"/>
    <col min="9991" max="9991" width="15.85546875" style="21" customWidth="1"/>
    <col min="9992" max="10246" width="11.5703125" style="21"/>
    <col min="10247" max="10247" width="15.85546875" style="21" customWidth="1"/>
    <col min="10248" max="10502" width="11.5703125" style="21"/>
    <col min="10503" max="10503" width="15.85546875" style="21" customWidth="1"/>
    <col min="10504" max="10758" width="11.5703125" style="21"/>
    <col min="10759" max="10759" width="15.85546875" style="21" customWidth="1"/>
    <col min="10760" max="11014" width="11.5703125" style="21"/>
    <col min="11015" max="11015" width="15.85546875" style="21" customWidth="1"/>
    <col min="11016" max="11270" width="11.5703125" style="21"/>
    <col min="11271" max="11271" width="15.85546875" style="21" customWidth="1"/>
    <col min="11272" max="11526" width="11.5703125" style="21"/>
    <col min="11527" max="11527" width="15.85546875" style="21" customWidth="1"/>
    <col min="11528" max="11782" width="11.5703125" style="21"/>
    <col min="11783" max="11783" width="15.85546875" style="21" customWidth="1"/>
    <col min="11784" max="12038" width="11.5703125" style="21"/>
    <col min="12039" max="12039" width="15.85546875" style="21" customWidth="1"/>
    <col min="12040" max="12294" width="11.5703125" style="21"/>
    <col min="12295" max="12295" width="15.85546875" style="21" customWidth="1"/>
    <col min="12296" max="12550" width="11.5703125" style="21"/>
    <col min="12551" max="12551" width="15.85546875" style="21" customWidth="1"/>
    <col min="12552" max="12806" width="11.5703125" style="21"/>
    <col min="12807" max="12807" width="15.85546875" style="21" customWidth="1"/>
    <col min="12808" max="13062" width="11.5703125" style="21"/>
    <col min="13063" max="13063" width="15.85546875" style="21" customWidth="1"/>
    <col min="13064" max="13318" width="11.5703125" style="21"/>
    <col min="13319" max="13319" width="15.85546875" style="21" customWidth="1"/>
    <col min="13320" max="13574" width="11.5703125" style="21"/>
    <col min="13575" max="13575" width="15.85546875" style="21" customWidth="1"/>
    <col min="13576" max="13830" width="11.5703125" style="21"/>
    <col min="13831" max="13831" width="15.85546875" style="21" customWidth="1"/>
    <col min="13832" max="14086" width="11.5703125" style="21"/>
    <col min="14087" max="14087" width="15.85546875" style="21" customWidth="1"/>
    <col min="14088" max="14342" width="11.5703125" style="21"/>
    <col min="14343" max="14343" width="15.85546875" style="21" customWidth="1"/>
    <col min="14344" max="14598" width="11.5703125" style="21"/>
    <col min="14599" max="14599" width="15.85546875" style="21" customWidth="1"/>
    <col min="14600" max="14854" width="11.5703125" style="21"/>
    <col min="14855" max="14855" width="15.85546875" style="21" customWidth="1"/>
    <col min="14856" max="15110" width="11.5703125" style="21"/>
    <col min="15111" max="15111" width="15.85546875" style="21" customWidth="1"/>
    <col min="15112" max="15366" width="11.5703125" style="21"/>
    <col min="15367" max="15367" width="15.85546875" style="21" customWidth="1"/>
    <col min="15368" max="15622" width="11.5703125" style="21"/>
    <col min="15623" max="15623" width="15.85546875" style="21" customWidth="1"/>
    <col min="15624" max="15878" width="11.5703125" style="21"/>
    <col min="15879" max="15879" width="15.85546875" style="21" customWidth="1"/>
    <col min="15880" max="16134" width="11.5703125" style="21"/>
    <col min="16135" max="16135" width="15.85546875" style="21" customWidth="1"/>
    <col min="16136" max="16384" width="11.5703125" style="21"/>
  </cols>
  <sheetData>
    <row r="1" spans="1:8" ht="14.25">
      <c r="A1" s="69"/>
    </row>
    <row r="2" spans="1:8">
      <c r="D2" s="30"/>
    </row>
    <row r="3" spans="1:8" ht="19.899999999999999" customHeight="1">
      <c r="A3" s="70" t="s">
        <v>130</v>
      </c>
    </row>
    <row r="4" spans="1:8" ht="13.15" customHeight="1">
      <c r="A4" s="70"/>
    </row>
    <row r="5" spans="1:8" ht="17.45" customHeight="1">
      <c r="A5" s="71"/>
    </row>
    <row r="6" spans="1:8" ht="51" customHeight="1">
      <c r="A6" s="72" t="s">
        <v>133</v>
      </c>
      <c r="B6" s="138" t="s">
        <v>134</v>
      </c>
      <c r="C6" s="137"/>
      <c r="D6" s="137"/>
      <c r="E6" s="137"/>
      <c r="F6" s="137"/>
      <c r="G6" s="137"/>
    </row>
    <row r="7" spans="1:8" ht="54" customHeight="1">
      <c r="A7" s="72" t="s">
        <v>135</v>
      </c>
      <c r="B7" s="138" t="s">
        <v>175</v>
      </c>
      <c r="C7" s="137"/>
      <c r="D7" s="137"/>
      <c r="E7" s="137"/>
      <c r="F7" s="137"/>
      <c r="G7" s="137"/>
    </row>
    <row r="8" spans="1:8" ht="54" customHeight="1">
      <c r="A8" s="72" t="s">
        <v>137</v>
      </c>
      <c r="B8" s="138" t="s">
        <v>176</v>
      </c>
      <c r="C8" s="137"/>
      <c r="D8" s="137"/>
      <c r="E8" s="137"/>
      <c r="F8" s="137"/>
      <c r="G8" s="137"/>
    </row>
    <row r="9" spans="1:8" ht="24" customHeight="1">
      <c r="A9" s="72"/>
      <c r="B9" s="137"/>
      <c r="C9" s="137"/>
      <c r="D9" s="137"/>
      <c r="E9" s="137"/>
      <c r="F9" s="137"/>
      <c r="G9" s="137"/>
    </row>
    <row r="10" spans="1:8" ht="33" customHeight="1">
      <c r="A10" s="72"/>
      <c r="B10" s="138"/>
      <c r="C10" s="137"/>
      <c r="D10" s="137"/>
      <c r="E10" s="137"/>
      <c r="F10" s="137"/>
      <c r="G10" s="137"/>
      <c r="H10" s="30"/>
    </row>
    <row r="11" spans="1:8" ht="30" customHeight="1">
      <c r="A11" s="72"/>
      <c r="B11" s="138"/>
      <c r="C11" s="137"/>
      <c r="D11" s="137"/>
      <c r="E11" s="137"/>
      <c r="F11" s="137"/>
      <c r="G11" s="137"/>
    </row>
    <row r="12" spans="1:8" ht="24" customHeight="1">
      <c r="A12" s="72"/>
      <c r="B12" s="137"/>
      <c r="C12" s="137"/>
      <c r="D12" s="137"/>
      <c r="E12" s="137"/>
      <c r="F12" s="137"/>
      <c r="G12" s="137"/>
    </row>
    <row r="13" spans="1:8" ht="24" customHeight="1">
      <c r="A13" s="72"/>
      <c r="B13" s="137"/>
      <c r="C13" s="137"/>
      <c r="D13" s="137"/>
      <c r="E13" s="137"/>
      <c r="F13" s="137"/>
      <c r="G13" s="137"/>
    </row>
    <row r="14" spans="1:8" ht="30" customHeight="1">
      <c r="A14" s="72"/>
      <c r="B14" s="137"/>
      <c r="C14" s="137"/>
      <c r="D14" s="137"/>
      <c r="E14" s="137"/>
      <c r="F14" s="137"/>
      <c r="G14" s="137"/>
    </row>
    <row r="16" spans="1:8" ht="14.45" customHeight="1">
      <c r="A16" s="69"/>
      <c r="B16" s="69"/>
      <c r="C16" s="69"/>
      <c r="D16" s="69"/>
      <c r="E16" s="69"/>
      <c r="F16" s="69"/>
    </row>
  </sheetData>
  <sheetProtection password="DA9F" sheet="1" objects="1" scenarios="1" selectLockedCells="1" selectUnlockedCells="1"/>
  <mergeCells count="9">
    <mergeCell ref="B12:G12"/>
    <mergeCell ref="B13:G13"/>
    <mergeCell ref="B14:G14"/>
    <mergeCell ref="B6:G6"/>
    <mergeCell ref="B7:G7"/>
    <mergeCell ref="B8:G8"/>
    <mergeCell ref="B9:G9"/>
    <mergeCell ref="B10:G10"/>
    <mergeCell ref="B11:G11"/>
  </mergeCells>
  <pageMargins left="0.98425196850393704" right="0.39370078740157483" top="0.98425196850393704" bottom="0.98425196850393704" header="0.51181102362204722" footer="0.51181102362204722"/>
  <pageSetup paperSize="9" scale="90" orientation="portrait" horizontalDpi="300" verticalDpi="300" r:id="rId1"/>
  <headerFooter alignWithMargins="0">
    <oddHeader>&amp;C&amp;A&amp;RAnlage 6 GRDrs 640/2014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L66"/>
  <sheetViews>
    <sheetView zoomScale="80" zoomScaleNormal="80" workbookViewId="0">
      <pane ySplit="13" topLeftCell="A14" activePane="bottomLeft" state="frozen"/>
      <selection pane="bottomLeft"/>
    </sheetView>
  </sheetViews>
  <sheetFormatPr baseColWidth="10" defaultRowHeight="12.75" outlineLevelRow="1" outlineLevelCol="1"/>
  <cols>
    <col min="1" max="1" width="10.85546875" customWidth="1"/>
    <col min="2" max="2" width="13.85546875" customWidth="1"/>
    <col min="3" max="3" width="20.5703125" style="3" customWidth="1"/>
    <col min="4" max="4" width="15.140625" style="3" customWidth="1"/>
    <col min="5" max="5" width="15.28515625" style="3" customWidth="1"/>
    <col min="6" max="15" width="5.28515625" customWidth="1"/>
    <col min="16" max="16" width="8.140625" customWidth="1"/>
    <col min="17" max="17" width="11" hidden="1" customWidth="1" outlineLevel="1"/>
    <col min="18" max="19" width="9.42578125" hidden="1" customWidth="1" outlineLevel="1"/>
    <col min="20" max="20" width="13" customWidth="1" collapsed="1"/>
    <col min="21" max="21" width="12.85546875" hidden="1" customWidth="1" outlineLevel="1"/>
    <col min="22" max="22" width="12.5703125" hidden="1" customWidth="1" outlineLevel="1"/>
    <col min="23" max="23" width="12.85546875" hidden="1" customWidth="1" outlineLevel="1"/>
    <col min="24" max="24" width="12" hidden="1" customWidth="1" outlineLevel="1"/>
    <col min="25" max="25" width="13.42578125" hidden="1" customWidth="1" outlineLevel="1"/>
    <col min="26" max="26" width="12.7109375" hidden="1" customWidth="1" outlineLevel="1"/>
    <col min="27" max="27" width="13" customWidth="1" collapsed="1"/>
    <col min="28" max="28" width="10" customWidth="1"/>
    <col min="29" max="29" width="11.5703125" hidden="1" customWidth="1" outlineLevel="1"/>
    <col min="30" max="30" width="13.85546875" hidden="1" customWidth="1" outlineLevel="1"/>
    <col min="31" max="31" width="13.42578125" hidden="1" customWidth="1" outlineLevel="1"/>
    <col min="32" max="32" width="13" customWidth="1" collapsed="1"/>
    <col min="33" max="33" width="10.7109375" hidden="1" customWidth="1" outlineLevel="1"/>
    <col min="34" max="34" width="13.85546875" hidden="1" customWidth="1" outlineLevel="1"/>
    <col min="35" max="35" width="12.5703125" hidden="1" customWidth="1" outlineLevel="1"/>
    <col min="36" max="36" width="13" customWidth="1" collapsed="1"/>
    <col min="37" max="37" width="13.28515625" hidden="1" customWidth="1" outlineLevel="1"/>
    <col min="38" max="38" width="11.42578125" collapsed="1"/>
  </cols>
  <sheetData>
    <row r="1" spans="1:37" ht="9" customHeight="1">
      <c r="A1" s="50"/>
      <c r="B1" s="4"/>
      <c r="C1" s="4"/>
      <c r="D1" s="4"/>
      <c r="E1" s="4"/>
      <c r="F1" s="4"/>
      <c r="K1" s="3"/>
      <c r="L1" s="3"/>
    </row>
    <row r="2" spans="1:37" ht="20.25" customHeight="1">
      <c r="A2" s="50" t="s">
        <v>131</v>
      </c>
      <c r="B2" s="65"/>
      <c r="C2" s="65"/>
      <c r="D2" s="65"/>
      <c r="E2" s="65"/>
      <c r="F2" s="65"/>
      <c r="K2" s="3"/>
      <c r="L2" s="3"/>
    </row>
    <row r="3" spans="1:37" ht="15" customHeight="1">
      <c r="A3" s="73" t="s">
        <v>132</v>
      </c>
      <c r="B3" s="75"/>
      <c r="C3" s="75"/>
      <c r="D3" s="75"/>
      <c r="E3" s="75"/>
      <c r="F3" s="75"/>
      <c r="G3" s="73"/>
      <c r="H3" s="73"/>
      <c r="I3" s="73"/>
      <c r="J3" s="73"/>
      <c r="K3" s="74"/>
      <c r="L3" s="74"/>
      <c r="M3" s="73"/>
      <c r="N3" s="73"/>
      <c r="O3" s="73"/>
      <c r="P3" s="76"/>
      <c r="Q3" s="73"/>
      <c r="R3" s="73"/>
      <c r="S3" s="73"/>
    </row>
    <row r="4" spans="1:37" ht="11.25" customHeight="1">
      <c r="A4" s="1"/>
      <c r="B4" s="65"/>
      <c r="C4" s="65"/>
      <c r="D4" s="65"/>
      <c r="E4" s="65"/>
      <c r="F4" s="65"/>
      <c r="K4" s="3"/>
      <c r="L4" s="3"/>
      <c r="P4" s="12"/>
    </row>
    <row r="5" spans="1:37" ht="11.25" customHeight="1">
      <c r="A5" s="1"/>
      <c r="B5" s="4"/>
      <c r="C5" s="4"/>
      <c r="D5" s="4"/>
      <c r="E5" s="4"/>
      <c r="F5" s="4"/>
      <c r="K5" s="3"/>
      <c r="L5" s="3"/>
    </row>
    <row r="6" spans="1:37" ht="30" hidden="1" customHeight="1" outlineLevel="1">
      <c r="A6" s="2"/>
      <c r="F6" s="5" t="s">
        <v>39</v>
      </c>
    </row>
    <row r="7" spans="1:37" hidden="1" outlineLevel="1">
      <c r="F7" s="5" t="s">
        <v>53</v>
      </c>
      <c r="I7" s="5"/>
      <c r="J7" s="5"/>
      <c r="K7" s="5"/>
      <c r="L7" s="5"/>
      <c r="M7" s="5"/>
      <c r="N7" s="5"/>
      <c r="O7" s="5"/>
      <c r="P7" s="5"/>
      <c r="Y7" s="5"/>
    </row>
    <row r="8" spans="1:37" hidden="1" outlineLevel="1">
      <c r="F8" s="14" t="s">
        <v>48</v>
      </c>
      <c r="I8" s="5"/>
      <c r="J8" s="5"/>
      <c r="K8" s="5"/>
      <c r="L8" s="5"/>
      <c r="M8" s="5"/>
      <c r="N8" s="5"/>
      <c r="O8" s="5"/>
      <c r="P8" s="5"/>
      <c r="Y8" s="5"/>
    </row>
    <row r="9" spans="1:37" ht="27.6" hidden="1" customHeight="1" outlineLevel="1">
      <c r="A9" s="165" t="s">
        <v>30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83" t="s">
        <v>31</v>
      </c>
      <c r="R9" s="183"/>
      <c r="S9" s="183"/>
      <c r="T9" s="183"/>
      <c r="U9" s="25"/>
      <c r="V9" s="25"/>
      <c r="W9" s="25"/>
      <c r="X9" s="25"/>
      <c r="Y9" s="182" t="s">
        <v>19</v>
      </c>
      <c r="Z9" s="182"/>
      <c r="AA9" s="182"/>
      <c r="AB9" s="182"/>
      <c r="AC9" s="182"/>
      <c r="AD9" s="11"/>
      <c r="AE9" s="11"/>
      <c r="AF9" s="11"/>
      <c r="AG9" s="11"/>
      <c r="AH9" s="11"/>
      <c r="AI9" s="11"/>
      <c r="AJ9" s="11"/>
      <c r="AK9" s="13"/>
    </row>
    <row r="10" spans="1:37" s="26" customFormat="1" ht="22.5" customHeight="1" collapsed="1">
      <c r="A10" s="149" t="s">
        <v>184</v>
      </c>
      <c r="B10" s="142" t="s">
        <v>129</v>
      </c>
      <c r="C10" s="142" t="s">
        <v>52</v>
      </c>
      <c r="D10" s="166" t="s">
        <v>11</v>
      </c>
      <c r="E10" s="166"/>
      <c r="F10" s="151" t="s">
        <v>3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49" t="s">
        <v>144</v>
      </c>
      <c r="Q10" s="162" t="s">
        <v>12</v>
      </c>
      <c r="R10" s="163"/>
      <c r="S10" s="164"/>
      <c r="T10" s="159" t="s">
        <v>16</v>
      </c>
      <c r="U10" s="159" t="s">
        <v>146</v>
      </c>
      <c r="V10" s="159" t="s">
        <v>145</v>
      </c>
      <c r="W10" s="159" t="s">
        <v>118</v>
      </c>
      <c r="X10" s="159" t="s">
        <v>147</v>
      </c>
      <c r="Y10" s="158" t="s">
        <v>25</v>
      </c>
      <c r="Z10" s="158" t="s">
        <v>26</v>
      </c>
      <c r="AA10" s="156" t="s">
        <v>14</v>
      </c>
      <c r="AB10" s="156" t="s">
        <v>148</v>
      </c>
      <c r="AC10" s="156" t="s">
        <v>28</v>
      </c>
      <c r="AD10" s="158" t="s">
        <v>32</v>
      </c>
      <c r="AE10" s="158" t="s">
        <v>33</v>
      </c>
      <c r="AF10" s="156" t="s">
        <v>18</v>
      </c>
      <c r="AG10" s="158" t="s">
        <v>38</v>
      </c>
      <c r="AH10" s="158" t="s">
        <v>40</v>
      </c>
      <c r="AI10" s="158" t="s">
        <v>41</v>
      </c>
      <c r="AJ10" s="156" t="s">
        <v>22</v>
      </c>
      <c r="AK10" s="158" t="s">
        <v>42</v>
      </c>
    </row>
    <row r="11" spans="1:37" s="26" customFormat="1" ht="17.25" customHeight="1">
      <c r="A11" s="150"/>
      <c r="B11" s="142"/>
      <c r="C11" s="142"/>
      <c r="D11" s="142" t="s">
        <v>183</v>
      </c>
      <c r="E11" s="142" t="s">
        <v>150</v>
      </c>
      <c r="F11" s="143" t="s">
        <v>0</v>
      </c>
      <c r="G11" s="143"/>
      <c r="H11" s="143"/>
      <c r="I11" s="143"/>
      <c r="J11" s="143" t="s">
        <v>1</v>
      </c>
      <c r="K11" s="143"/>
      <c r="L11" s="143"/>
      <c r="M11" s="143"/>
      <c r="N11" s="143" t="s">
        <v>2</v>
      </c>
      <c r="O11" s="143"/>
      <c r="P11" s="149"/>
      <c r="Q11" s="179" t="s">
        <v>15</v>
      </c>
      <c r="R11" s="160" t="s">
        <v>47</v>
      </c>
      <c r="S11" s="160" t="s">
        <v>17</v>
      </c>
      <c r="T11" s="159"/>
      <c r="U11" s="159"/>
      <c r="V11" s="159"/>
      <c r="W11" s="159"/>
      <c r="X11" s="159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</row>
    <row r="12" spans="1:37" s="26" customFormat="1" ht="24" customHeight="1">
      <c r="A12" s="150"/>
      <c r="B12" s="142"/>
      <c r="C12" s="142"/>
      <c r="D12" s="142"/>
      <c r="E12" s="142"/>
      <c r="F12" s="155" t="s">
        <v>4</v>
      </c>
      <c r="G12" s="155"/>
      <c r="H12" s="154" t="s">
        <v>5</v>
      </c>
      <c r="I12" s="154"/>
      <c r="J12" s="155" t="s">
        <v>4</v>
      </c>
      <c r="K12" s="155"/>
      <c r="L12" s="154" t="s">
        <v>5</v>
      </c>
      <c r="M12" s="154"/>
      <c r="N12" s="68" t="s">
        <v>4</v>
      </c>
      <c r="O12" s="67" t="s">
        <v>149</v>
      </c>
      <c r="P12" s="149"/>
      <c r="Q12" s="180"/>
      <c r="R12" s="161"/>
      <c r="S12" s="161"/>
      <c r="T12" s="159"/>
      <c r="U12" s="159"/>
      <c r="V12" s="159"/>
      <c r="W12" s="159"/>
      <c r="X12" s="159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</row>
    <row r="13" spans="1:37" s="26" customFormat="1" ht="27.75" customHeight="1">
      <c r="A13" s="150"/>
      <c r="B13" s="142"/>
      <c r="C13" s="142"/>
      <c r="D13" s="142"/>
      <c r="E13" s="142"/>
      <c r="F13" s="82" t="s">
        <v>6</v>
      </c>
      <c r="G13" s="82" t="s">
        <v>7</v>
      </c>
      <c r="H13" s="18" t="s">
        <v>8</v>
      </c>
      <c r="I13" s="18" t="s">
        <v>7</v>
      </c>
      <c r="J13" s="82" t="s">
        <v>8</v>
      </c>
      <c r="K13" s="82" t="s">
        <v>9</v>
      </c>
      <c r="L13" s="18" t="s">
        <v>8</v>
      </c>
      <c r="M13" s="18" t="s">
        <v>7</v>
      </c>
      <c r="N13" s="82" t="s">
        <v>7</v>
      </c>
      <c r="O13" s="18" t="s">
        <v>7</v>
      </c>
      <c r="P13" s="149"/>
      <c r="Q13" s="181"/>
      <c r="R13" s="161"/>
      <c r="S13" s="161"/>
      <c r="T13" s="159"/>
      <c r="U13" s="159"/>
      <c r="V13" s="159"/>
      <c r="W13" s="159"/>
      <c r="X13" s="159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</row>
    <row r="14" spans="1:37" s="34" customFormat="1" ht="36" customHeight="1">
      <c r="A14" s="144" t="s">
        <v>154</v>
      </c>
      <c r="B14" s="145"/>
      <c r="C14" s="145"/>
      <c r="D14" s="145"/>
      <c r="E14" s="145"/>
      <c r="F14" s="41"/>
      <c r="G14" s="41"/>
      <c r="H14" s="42"/>
      <c r="I14" s="42"/>
      <c r="J14" s="41"/>
      <c r="K14" s="41"/>
      <c r="L14" s="42"/>
      <c r="M14" s="42"/>
      <c r="N14" s="41"/>
      <c r="O14" s="42"/>
      <c r="P14" s="43"/>
      <c r="Q14" s="42"/>
      <c r="R14" s="42"/>
      <c r="S14" s="42"/>
      <c r="T14" s="44"/>
      <c r="U14" s="42"/>
      <c r="V14" s="42"/>
      <c r="W14" s="42"/>
      <c r="X14" s="42"/>
      <c r="Y14" s="42"/>
      <c r="Z14" s="42"/>
      <c r="AA14" s="44"/>
      <c r="AB14" s="42"/>
      <c r="AC14" s="42"/>
      <c r="AD14" s="42"/>
      <c r="AE14" s="42"/>
      <c r="AF14" s="44"/>
      <c r="AG14" s="42"/>
      <c r="AH14" s="42"/>
      <c r="AI14" s="42"/>
      <c r="AJ14" s="111"/>
      <c r="AK14" s="42"/>
    </row>
    <row r="15" spans="1:37" ht="37.5" customHeight="1">
      <c r="A15" s="115" t="s">
        <v>114</v>
      </c>
      <c r="B15" s="81" t="s">
        <v>80</v>
      </c>
      <c r="C15" s="77" t="s">
        <v>139</v>
      </c>
      <c r="D15" s="77" t="s">
        <v>81</v>
      </c>
      <c r="E15" s="77" t="s">
        <v>177</v>
      </c>
      <c r="F15" s="90"/>
      <c r="G15" s="90"/>
      <c r="H15" s="36"/>
      <c r="I15" s="36"/>
      <c r="J15" s="90">
        <v>9</v>
      </c>
      <c r="K15" s="90">
        <v>11</v>
      </c>
      <c r="L15" s="36">
        <v>22</v>
      </c>
      <c r="M15" s="36"/>
      <c r="N15" s="90"/>
      <c r="O15" s="36"/>
      <c r="P15" s="51">
        <v>41883</v>
      </c>
      <c r="Q15" s="91">
        <v>5000</v>
      </c>
      <c r="R15" s="91">
        <v>9000</v>
      </c>
      <c r="S15" s="91">
        <v>40000</v>
      </c>
      <c r="T15" s="91">
        <f t="shared" ref="T15:T24" si="0">SUM(Q15:S15)</f>
        <v>54000</v>
      </c>
      <c r="U15" s="92">
        <v>54000</v>
      </c>
      <c r="V15" s="92">
        <v>0</v>
      </c>
      <c r="W15" s="91">
        <v>0</v>
      </c>
      <c r="X15" s="36" t="s">
        <v>117</v>
      </c>
      <c r="Y15" s="91">
        <v>43547</v>
      </c>
      <c r="Z15" s="91">
        <f t="shared" ref="Z15:Z25" si="1">((F15*1125+G15*2750))-((H15*1125)+(I15*2750))+((J15*1125)+(K15*1375))-((L15*1125)+(1375*M15))+(N15*908)-(O15*908)</f>
        <v>500</v>
      </c>
      <c r="AA15" s="91">
        <f t="shared" ref="AA15:AA24" si="2">SUM(Y15:Z15)</f>
        <v>44047</v>
      </c>
      <c r="AB15" s="93">
        <v>0.84789999999999999</v>
      </c>
      <c r="AC15" s="91">
        <f t="shared" ref="AC15:AC25" si="3">((F15*422+G15*1755))-((H15*422)+(I15*1755))+((J15*422)+(K15*1209))-((L15*422)+(1209*M15))+(N15*1139)-(O15*1139)</f>
        <v>7813</v>
      </c>
      <c r="AD15" s="91">
        <v>14516</v>
      </c>
      <c r="AE15" s="91">
        <f>Z15/12*4</f>
        <v>166.66666666666666</v>
      </c>
      <c r="AF15" s="91">
        <f t="shared" ref="AF15:AF24" si="4">SUM(AD15:AE15)</f>
        <v>14682.666666666666</v>
      </c>
      <c r="AG15" s="91">
        <f>AC15/11*4</f>
        <v>2841.090909090909</v>
      </c>
      <c r="AH15" s="91">
        <v>43547</v>
      </c>
      <c r="AI15" s="91">
        <f t="shared" ref="AI15:AI25" si="5">Z15</f>
        <v>500</v>
      </c>
      <c r="AJ15" s="91">
        <f t="shared" ref="AJ15:AJ24" si="6">SUM(AH15:AI15)</f>
        <v>44047</v>
      </c>
      <c r="AK15" s="20">
        <f t="shared" ref="AK15:AK25" si="7">AC15</f>
        <v>7813</v>
      </c>
    </row>
    <row r="16" spans="1:37" ht="20.45" hidden="1" customHeight="1" outlineLevel="1">
      <c r="A16" s="89"/>
      <c r="B16" s="81"/>
      <c r="C16" s="77"/>
      <c r="D16" s="77" t="s">
        <v>140</v>
      </c>
      <c r="E16" s="77" t="s">
        <v>51</v>
      </c>
      <c r="F16" s="90"/>
      <c r="G16" s="90"/>
      <c r="H16" s="36"/>
      <c r="I16" s="36"/>
      <c r="J16" s="90"/>
      <c r="K16" s="90"/>
      <c r="L16" s="36"/>
      <c r="M16" s="36"/>
      <c r="N16" s="90"/>
      <c r="O16" s="36"/>
      <c r="P16" s="51"/>
      <c r="Q16" s="91"/>
      <c r="R16" s="91"/>
      <c r="S16" s="91">
        <v>0</v>
      </c>
      <c r="T16" s="91">
        <f t="shared" si="0"/>
        <v>0</v>
      </c>
      <c r="U16" s="92"/>
      <c r="V16" s="92"/>
      <c r="W16" s="91">
        <v>0</v>
      </c>
      <c r="X16" s="36" t="s">
        <v>117</v>
      </c>
      <c r="Y16" s="91"/>
      <c r="Z16" s="91">
        <f t="shared" si="1"/>
        <v>0</v>
      </c>
      <c r="AA16" s="91">
        <f t="shared" si="2"/>
        <v>0</v>
      </c>
      <c r="AB16" s="93"/>
      <c r="AC16" s="91">
        <f t="shared" si="3"/>
        <v>0</v>
      </c>
      <c r="AD16" s="91"/>
      <c r="AE16" s="91">
        <f>Z16</f>
        <v>0</v>
      </c>
      <c r="AF16" s="91">
        <f t="shared" si="4"/>
        <v>0</v>
      </c>
      <c r="AG16" s="91">
        <f>AC16</f>
        <v>0</v>
      </c>
      <c r="AH16" s="91"/>
      <c r="AI16" s="94">
        <f t="shared" si="5"/>
        <v>0</v>
      </c>
      <c r="AJ16" s="91">
        <f t="shared" si="6"/>
        <v>0</v>
      </c>
      <c r="AK16" s="20">
        <f t="shared" si="7"/>
        <v>0</v>
      </c>
    </row>
    <row r="17" spans="1:37" ht="20.45" hidden="1" customHeight="1" outlineLevel="1">
      <c r="A17" s="89"/>
      <c r="B17" s="81"/>
      <c r="C17" s="77"/>
      <c r="D17" s="77" t="s">
        <v>141</v>
      </c>
      <c r="E17" s="77" t="s">
        <v>51</v>
      </c>
      <c r="F17" s="90"/>
      <c r="G17" s="90"/>
      <c r="H17" s="36"/>
      <c r="I17" s="36"/>
      <c r="J17" s="90"/>
      <c r="K17" s="90"/>
      <c r="L17" s="36"/>
      <c r="M17" s="36"/>
      <c r="N17" s="90"/>
      <c r="O17" s="36"/>
      <c r="P17" s="51"/>
      <c r="Q17" s="91"/>
      <c r="R17" s="91"/>
      <c r="S17" s="91">
        <v>0</v>
      </c>
      <c r="T17" s="91">
        <f t="shared" si="0"/>
        <v>0</v>
      </c>
      <c r="U17" s="92"/>
      <c r="V17" s="92"/>
      <c r="W17" s="91">
        <v>0</v>
      </c>
      <c r="X17" s="36" t="s">
        <v>117</v>
      </c>
      <c r="Y17" s="91"/>
      <c r="Z17" s="91">
        <f t="shared" si="1"/>
        <v>0</v>
      </c>
      <c r="AA17" s="91">
        <f t="shared" si="2"/>
        <v>0</v>
      </c>
      <c r="AB17" s="93"/>
      <c r="AC17" s="91">
        <f t="shared" si="3"/>
        <v>0</v>
      </c>
      <c r="AD17" s="91"/>
      <c r="AE17" s="91">
        <f>Z17</f>
        <v>0</v>
      </c>
      <c r="AF17" s="91">
        <f t="shared" si="4"/>
        <v>0</v>
      </c>
      <c r="AG17" s="91">
        <f>AC17</f>
        <v>0</v>
      </c>
      <c r="AH17" s="91"/>
      <c r="AI17" s="91">
        <f t="shared" si="5"/>
        <v>0</v>
      </c>
      <c r="AJ17" s="91">
        <f t="shared" si="6"/>
        <v>0</v>
      </c>
      <c r="AK17" s="20">
        <f t="shared" si="7"/>
        <v>0</v>
      </c>
    </row>
    <row r="18" spans="1:37" ht="20.45" hidden="1" customHeight="1" outlineLevel="1">
      <c r="A18" s="89"/>
      <c r="B18" s="81"/>
      <c r="C18" s="77"/>
      <c r="D18" s="77" t="s">
        <v>142</v>
      </c>
      <c r="E18" s="77" t="s">
        <v>51</v>
      </c>
      <c r="F18" s="90"/>
      <c r="G18" s="90"/>
      <c r="H18" s="36"/>
      <c r="I18" s="36"/>
      <c r="J18" s="90"/>
      <c r="K18" s="90"/>
      <c r="L18" s="36"/>
      <c r="M18" s="36"/>
      <c r="N18" s="90"/>
      <c r="O18" s="36"/>
      <c r="P18" s="51"/>
      <c r="Q18" s="91"/>
      <c r="R18" s="91"/>
      <c r="S18" s="91">
        <v>0</v>
      </c>
      <c r="T18" s="91">
        <f t="shared" si="0"/>
        <v>0</v>
      </c>
      <c r="U18" s="92"/>
      <c r="V18" s="92"/>
      <c r="W18" s="91">
        <v>0</v>
      </c>
      <c r="X18" s="36" t="s">
        <v>117</v>
      </c>
      <c r="Y18" s="91"/>
      <c r="Z18" s="91">
        <f t="shared" si="1"/>
        <v>0</v>
      </c>
      <c r="AA18" s="91">
        <f t="shared" si="2"/>
        <v>0</v>
      </c>
      <c r="AB18" s="93"/>
      <c r="AC18" s="91">
        <f t="shared" si="3"/>
        <v>0</v>
      </c>
      <c r="AD18" s="91"/>
      <c r="AE18" s="91">
        <f>Z18</f>
        <v>0</v>
      </c>
      <c r="AF18" s="91">
        <f t="shared" si="4"/>
        <v>0</v>
      </c>
      <c r="AG18" s="91">
        <f>AC18</f>
        <v>0</v>
      </c>
      <c r="AH18" s="91"/>
      <c r="AI18" s="94">
        <f t="shared" si="5"/>
        <v>0</v>
      </c>
      <c r="AJ18" s="91">
        <f t="shared" si="6"/>
        <v>0</v>
      </c>
      <c r="AK18" s="20">
        <f t="shared" si="7"/>
        <v>0</v>
      </c>
    </row>
    <row r="19" spans="1:37" ht="20.45" hidden="1" customHeight="1" outlineLevel="1">
      <c r="A19" s="89"/>
      <c r="B19" s="81"/>
      <c r="C19" s="77"/>
      <c r="D19" s="77" t="s">
        <v>142</v>
      </c>
      <c r="E19" s="77" t="s">
        <v>51</v>
      </c>
      <c r="F19" s="90"/>
      <c r="G19" s="90"/>
      <c r="H19" s="36"/>
      <c r="I19" s="36"/>
      <c r="J19" s="90"/>
      <c r="K19" s="90"/>
      <c r="L19" s="36"/>
      <c r="M19" s="36"/>
      <c r="N19" s="90"/>
      <c r="O19" s="36"/>
      <c r="P19" s="51"/>
      <c r="Q19" s="91"/>
      <c r="R19" s="91"/>
      <c r="S19" s="91">
        <v>0</v>
      </c>
      <c r="T19" s="91">
        <f t="shared" si="0"/>
        <v>0</v>
      </c>
      <c r="U19" s="92"/>
      <c r="V19" s="92"/>
      <c r="W19" s="91">
        <v>0</v>
      </c>
      <c r="X19" s="36" t="s">
        <v>117</v>
      </c>
      <c r="Y19" s="91"/>
      <c r="Z19" s="91">
        <f t="shared" si="1"/>
        <v>0</v>
      </c>
      <c r="AA19" s="91">
        <f t="shared" si="2"/>
        <v>0</v>
      </c>
      <c r="AB19" s="93"/>
      <c r="AC19" s="91">
        <f t="shared" si="3"/>
        <v>0</v>
      </c>
      <c r="AD19" s="91"/>
      <c r="AE19" s="91">
        <f>Z19</f>
        <v>0</v>
      </c>
      <c r="AF19" s="91">
        <f t="shared" si="4"/>
        <v>0</v>
      </c>
      <c r="AG19" s="91">
        <f>AC19</f>
        <v>0</v>
      </c>
      <c r="AH19" s="91"/>
      <c r="AI19" s="91">
        <f t="shared" si="5"/>
        <v>0</v>
      </c>
      <c r="AJ19" s="91">
        <f t="shared" si="6"/>
        <v>0</v>
      </c>
      <c r="AK19" s="20">
        <f t="shared" si="7"/>
        <v>0</v>
      </c>
    </row>
    <row r="20" spans="1:37" ht="48" customHeight="1" collapsed="1">
      <c r="A20" s="115" t="s">
        <v>114</v>
      </c>
      <c r="B20" s="81" t="s">
        <v>82</v>
      </c>
      <c r="C20" s="77" t="s">
        <v>152</v>
      </c>
      <c r="D20" s="78"/>
      <c r="E20" s="77" t="s">
        <v>155</v>
      </c>
      <c r="F20" s="90"/>
      <c r="G20" s="90">
        <v>10</v>
      </c>
      <c r="H20" s="36"/>
      <c r="I20" s="36"/>
      <c r="J20" s="90"/>
      <c r="K20" s="90"/>
      <c r="L20" s="36"/>
      <c r="M20" s="36"/>
      <c r="N20" s="90"/>
      <c r="O20" s="36"/>
      <c r="P20" s="51">
        <v>41883</v>
      </c>
      <c r="Q20" s="91">
        <v>25000</v>
      </c>
      <c r="R20" s="91">
        <v>5000</v>
      </c>
      <c r="S20" s="91">
        <v>100000</v>
      </c>
      <c r="T20" s="91">
        <f t="shared" si="0"/>
        <v>130000</v>
      </c>
      <c r="U20" s="91">
        <v>130000</v>
      </c>
      <c r="V20" s="92">
        <v>0</v>
      </c>
      <c r="W20" s="91">
        <v>20000</v>
      </c>
      <c r="X20" s="36" t="s">
        <v>117</v>
      </c>
      <c r="Y20" s="91">
        <v>163839</v>
      </c>
      <c r="Z20" s="91">
        <f t="shared" si="1"/>
        <v>27500</v>
      </c>
      <c r="AA20" s="91">
        <f t="shared" si="2"/>
        <v>191339</v>
      </c>
      <c r="AB20" s="93">
        <v>3.2383999999999999</v>
      </c>
      <c r="AC20" s="91">
        <f t="shared" si="3"/>
        <v>17550</v>
      </c>
      <c r="AD20" s="91">
        <v>54613</v>
      </c>
      <c r="AE20" s="91">
        <f>Z20/12*4</f>
        <v>9166.6666666666661</v>
      </c>
      <c r="AF20" s="91">
        <f t="shared" si="4"/>
        <v>63779.666666666664</v>
      </c>
      <c r="AG20" s="91">
        <f>AC20/11*4</f>
        <v>6381.818181818182</v>
      </c>
      <c r="AH20" s="91">
        <v>163839</v>
      </c>
      <c r="AI20" s="94">
        <f t="shared" si="5"/>
        <v>27500</v>
      </c>
      <c r="AJ20" s="91">
        <f t="shared" si="6"/>
        <v>191339</v>
      </c>
      <c r="AK20" s="20">
        <f t="shared" si="7"/>
        <v>17550</v>
      </c>
    </row>
    <row r="21" spans="1:37" ht="19.149999999999999" hidden="1" customHeight="1" outlineLevel="1">
      <c r="A21" s="89"/>
      <c r="B21" s="81"/>
      <c r="C21" s="77"/>
      <c r="D21" s="78" t="s">
        <v>83</v>
      </c>
      <c r="E21" s="77" t="s">
        <v>51</v>
      </c>
      <c r="F21" s="90"/>
      <c r="G21" s="90"/>
      <c r="H21" s="36"/>
      <c r="I21" s="36"/>
      <c r="J21" s="90"/>
      <c r="K21" s="90"/>
      <c r="L21" s="36"/>
      <c r="M21" s="36"/>
      <c r="N21" s="90"/>
      <c r="O21" s="36"/>
      <c r="P21" s="51"/>
      <c r="Q21" s="91"/>
      <c r="R21" s="91"/>
      <c r="S21" s="91">
        <v>0</v>
      </c>
      <c r="T21" s="91">
        <f t="shared" si="0"/>
        <v>0</v>
      </c>
      <c r="U21" s="92"/>
      <c r="V21" s="92"/>
      <c r="W21" s="91">
        <v>0</v>
      </c>
      <c r="X21" s="36" t="s">
        <v>117</v>
      </c>
      <c r="Y21" s="91"/>
      <c r="Z21" s="91">
        <f t="shared" si="1"/>
        <v>0</v>
      </c>
      <c r="AA21" s="91">
        <f t="shared" si="2"/>
        <v>0</v>
      </c>
      <c r="AB21" s="93"/>
      <c r="AC21" s="91">
        <f t="shared" si="3"/>
        <v>0</v>
      </c>
      <c r="AD21" s="91"/>
      <c r="AE21" s="91">
        <f>Z21</f>
        <v>0</v>
      </c>
      <c r="AF21" s="91">
        <f t="shared" si="4"/>
        <v>0</v>
      </c>
      <c r="AG21" s="91">
        <f>AC21</f>
        <v>0</v>
      </c>
      <c r="AH21" s="91"/>
      <c r="AI21" s="91">
        <f t="shared" si="5"/>
        <v>0</v>
      </c>
      <c r="AJ21" s="91">
        <f t="shared" si="6"/>
        <v>0</v>
      </c>
      <c r="AK21" s="20">
        <f t="shared" si="7"/>
        <v>0</v>
      </c>
    </row>
    <row r="22" spans="1:37" ht="16.899999999999999" hidden="1" customHeight="1" outlineLevel="1">
      <c r="A22" s="89"/>
      <c r="B22" s="81"/>
      <c r="C22" s="77"/>
      <c r="D22" s="77" t="s">
        <v>83</v>
      </c>
      <c r="E22" s="77" t="s">
        <v>51</v>
      </c>
      <c r="F22" s="90"/>
      <c r="G22" s="90"/>
      <c r="H22" s="36"/>
      <c r="I22" s="36"/>
      <c r="J22" s="90"/>
      <c r="K22" s="90"/>
      <c r="L22" s="36"/>
      <c r="M22" s="36"/>
      <c r="N22" s="90"/>
      <c r="O22" s="36"/>
      <c r="P22" s="51"/>
      <c r="Q22" s="91"/>
      <c r="R22" s="91"/>
      <c r="S22" s="91">
        <v>0</v>
      </c>
      <c r="T22" s="91">
        <f t="shared" si="0"/>
        <v>0</v>
      </c>
      <c r="U22" s="92"/>
      <c r="V22" s="92"/>
      <c r="W22" s="91">
        <v>0</v>
      </c>
      <c r="X22" s="36" t="s">
        <v>117</v>
      </c>
      <c r="Y22" s="91"/>
      <c r="Z22" s="91">
        <f t="shared" si="1"/>
        <v>0</v>
      </c>
      <c r="AA22" s="91">
        <f t="shared" si="2"/>
        <v>0</v>
      </c>
      <c r="AB22" s="93"/>
      <c r="AC22" s="91">
        <f t="shared" si="3"/>
        <v>0</v>
      </c>
      <c r="AD22" s="91"/>
      <c r="AE22" s="91">
        <f>Z22</f>
        <v>0</v>
      </c>
      <c r="AF22" s="91">
        <f t="shared" si="4"/>
        <v>0</v>
      </c>
      <c r="AG22" s="91">
        <f>AC22</f>
        <v>0</v>
      </c>
      <c r="AH22" s="91"/>
      <c r="AI22" s="94">
        <f t="shared" si="5"/>
        <v>0</v>
      </c>
      <c r="AJ22" s="91">
        <f t="shared" si="6"/>
        <v>0</v>
      </c>
      <c r="AK22" s="20">
        <f t="shared" si="7"/>
        <v>0</v>
      </c>
    </row>
    <row r="23" spans="1:37" ht="18" hidden="1" customHeight="1" outlineLevel="1">
      <c r="A23" s="89"/>
      <c r="B23" s="81"/>
      <c r="C23" s="77"/>
      <c r="D23" s="77" t="s">
        <v>140</v>
      </c>
      <c r="E23" s="77" t="s">
        <v>51</v>
      </c>
      <c r="F23" s="90"/>
      <c r="G23" s="90"/>
      <c r="H23" s="36"/>
      <c r="I23" s="36"/>
      <c r="J23" s="90"/>
      <c r="K23" s="90"/>
      <c r="L23" s="36"/>
      <c r="M23" s="36"/>
      <c r="N23" s="90"/>
      <c r="O23" s="36"/>
      <c r="P23" s="51"/>
      <c r="Q23" s="91"/>
      <c r="R23" s="91"/>
      <c r="S23" s="91">
        <v>0</v>
      </c>
      <c r="T23" s="91">
        <f t="shared" si="0"/>
        <v>0</v>
      </c>
      <c r="U23" s="92"/>
      <c r="V23" s="92"/>
      <c r="W23" s="91">
        <v>0</v>
      </c>
      <c r="X23" s="36" t="s">
        <v>117</v>
      </c>
      <c r="Y23" s="91"/>
      <c r="Z23" s="91">
        <f t="shared" si="1"/>
        <v>0</v>
      </c>
      <c r="AA23" s="91">
        <f t="shared" si="2"/>
        <v>0</v>
      </c>
      <c r="AB23" s="93"/>
      <c r="AC23" s="91">
        <f t="shared" si="3"/>
        <v>0</v>
      </c>
      <c r="AD23" s="91"/>
      <c r="AE23" s="91">
        <f>Z23</f>
        <v>0</v>
      </c>
      <c r="AF23" s="91">
        <f t="shared" si="4"/>
        <v>0</v>
      </c>
      <c r="AG23" s="91">
        <f>AC23</f>
        <v>0</v>
      </c>
      <c r="AH23" s="91"/>
      <c r="AI23" s="91">
        <f t="shared" si="5"/>
        <v>0</v>
      </c>
      <c r="AJ23" s="91">
        <f t="shared" si="6"/>
        <v>0</v>
      </c>
      <c r="AK23" s="20">
        <f t="shared" si="7"/>
        <v>0</v>
      </c>
    </row>
    <row r="24" spans="1:37" ht="15.6" hidden="1" customHeight="1" outlineLevel="1">
      <c r="A24" s="89"/>
      <c r="B24" s="81"/>
      <c r="C24" s="77"/>
      <c r="D24" s="77" t="s">
        <v>140</v>
      </c>
      <c r="E24" s="78" t="s">
        <v>51</v>
      </c>
      <c r="F24" s="90"/>
      <c r="G24" s="90"/>
      <c r="H24" s="36"/>
      <c r="I24" s="36"/>
      <c r="J24" s="90"/>
      <c r="K24" s="90"/>
      <c r="L24" s="36"/>
      <c r="M24" s="36"/>
      <c r="N24" s="90"/>
      <c r="O24" s="36"/>
      <c r="P24" s="88"/>
      <c r="Q24" s="91"/>
      <c r="R24" s="91"/>
      <c r="S24" s="91">
        <v>0</v>
      </c>
      <c r="T24" s="91">
        <f t="shared" si="0"/>
        <v>0</v>
      </c>
      <c r="U24" s="92"/>
      <c r="V24" s="92"/>
      <c r="W24" s="91">
        <v>0</v>
      </c>
      <c r="X24" s="36" t="s">
        <v>117</v>
      </c>
      <c r="Y24" s="91"/>
      <c r="Z24" s="91">
        <f t="shared" si="1"/>
        <v>0</v>
      </c>
      <c r="AA24" s="95">
        <f t="shared" si="2"/>
        <v>0</v>
      </c>
      <c r="AB24" s="96"/>
      <c r="AC24" s="95">
        <f t="shared" si="3"/>
        <v>0</v>
      </c>
      <c r="AD24" s="95"/>
      <c r="AE24" s="95">
        <f>Z24</f>
        <v>0</v>
      </c>
      <c r="AF24" s="95">
        <f t="shared" si="4"/>
        <v>0</v>
      </c>
      <c r="AG24" s="95">
        <f>AC24</f>
        <v>0</v>
      </c>
      <c r="AH24" s="95"/>
      <c r="AI24" s="94">
        <f t="shared" si="5"/>
        <v>0</v>
      </c>
      <c r="AJ24" s="95">
        <f t="shared" si="6"/>
        <v>0</v>
      </c>
      <c r="AK24" s="20">
        <f t="shared" si="7"/>
        <v>0</v>
      </c>
    </row>
    <row r="25" spans="1:37" ht="45.75" customHeight="1" collapsed="1">
      <c r="A25" s="114" t="s">
        <v>114</v>
      </c>
      <c r="B25" s="81" t="s">
        <v>181</v>
      </c>
      <c r="C25" s="77" t="s">
        <v>153</v>
      </c>
      <c r="D25" s="77" t="s">
        <v>77</v>
      </c>
      <c r="E25" s="77" t="s">
        <v>49</v>
      </c>
      <c r="F25" s="90"/>
      <c r="G25" s="90"/>
      <c r="H25" s="36"/>
      <c r="I25" s="36"/>
      <c r="J25" s="90">
        <v>22</v>
      </c>
      <c r="K25" s="90"/>
      <c r="L25" s="36">
        <v>24</v>
      </c>
      <c r="M25" s="36"/>
      <c r="N25" s="90"/>
      <c r="O25" s="36"/>
      <c r="P25" s="51">
        <v>41883</v>
      </c>
      <c r="Q25" s="91">
        <v>5000</v>
      </c>
      <c r="R25" s="91"/>
      <c r="S25" s="91">
        <v>0</v>
      </c>
      <c r="T25" s="91">
        <f>SUM(Q25:S25)</f>
        <v>5000</v>
      </c>
      <c r="U25" s="92">
        <v>5000</v>
      </c>
      <c r="V25" s="92">
        <v>0</v>
      </c>
      <c r="W25" s="91">
        <v>0</v>
      </c>
      <c r="X25" s="36" t="s">
        <v>117</v>
      </c>
      <c r="Y25" s="92">
        <v>0</v>
      </c>
      <c r="Z25" s="91">
        <f t="shared" si="1"/>
        <v>-2250</v>
      </c>
      <c r="AA25" s="91">
        <f>SUM(Y25:Z25)</f>
        <v>-2250</v>
      </c>
      <c r="AB25" s="97">
        <v>0</v>
      </c>
      <c r="AC25" s="91">
        <f t="shared" si="3"/>
        <v>-844</v>
      </c>
      <c r="AD25" s="92">
        <v>0</v>
      </c>
      <c r="AE25" s="91">
        <f>(-2250/12)*40</f>
        <v>-7500</v>
      </c>
      <c r="AF25" s="91">
        <f>SUM(AD25:AE25)</f>
        <v>-7500</v>
      </c>
      <c r="AG25" s="91">
        <f>(-844/12)*4</f>
        <v>-281.33333333333331</v>
      </c>
      <c r="AH25" s="92">
        <v>0</v>
      </c>
      <c r="AI25" s="91">
        <f t="shared" si="5"/>
        <v>-2250</v>
      </c>
      <c r="AJ25" s="91">
        <f>SUM(AH25:AI25)</f>
        <v>-2250</v>
      </c>
      <c r="AK25" s="20">
        <f t="shared" si="7"/>
        <v>-844</v>
      </c>
    </row>
    <row r="26" spans="1:37" s="35" customFormat="1" ht="35.25" customHeight="1">
      <c r="A26" s="146" t="s">
        <v>174</v>
      </c>
      <c r="B26" s="147"/>
      <c r="C26" s="147"/>
      <c r="D26" s="147"/>
      <c r="E26" s="148"/>
      <c r="F26" s="107">
        <f t="shared" ref="F26:O26" si="8">SUM(F15:F25)</f>
        <v>0</v>
      </c>
      <c r="G26" s="107">
        <f t="shared" si="8"/>
        <v>10</v>
      </c>
      <c r="H26" s="108">
        <f t="shared" si="8"/>
        <v>0</v>
      </c>
      <c r="I26" s="108">
        <f t="shared" si="8"/>
        <v>0</v>
      </c>
      <c r="J26" s="107">
        <f t="shared" si="8"/>
        <v>31</v>
      </c>
      <c r="K26" s="107">
        <f t="shared" si="8"/>
        <v>11</v>
      </c>
      <c r="L26" s="108">
        <f t="shared" si="8"/>
        <v>46</v>
      </c>
      <c r="M26" s="108">
        <f t="shared" si="8"/>
        <v>0</v>
      </c>
      <c r="N26" s="107">
        <f t="shared" si="8"/>
        <v>0</v>
      </c>
      <c r="O26" s="108">
        <f t="shared" si="8"/>
        <v>0</v>
      </c>
      <c r="P26" s="108"/>
      <c r="Q26" s="109">
        <f t="shared" ref="Q26:W26" si="9">SUM(Q15:Q25)</f>
        <v>35000</v>
      </c>
      <c r="R26" s="109">
        <f t="shared" si="9"/>
        <v>14000</v>
      </c>
      <c r="S26" s="109">
        <f t="shared" si="9"/>
        <v>140000</v>
      </c>
      <c r="T26" s="109">
        <f t="shared" si="9"/>
        <v>189000</v>
      </c>
      <c r="U26" s="109">
        <f t="shared" si="9"/>
        <v>189000</v>
      </c>
      <c r="V26" s="109">
        <f t="shared" si="9"/>
        <v>0</v>
      </c>
      <c r="W26" s="109">
        <f t="shared" si="9"/>
        <v>20000</v>
      </c>
      <c r="X26" s="109"/>
      <c r="Y26" s="109">
        <f t="shared" ref="Y26:AK26" si="10">SUM(Y15:Y25)</f>
        <v>207386</v>
      </c>
      <c r="Z26" s="109">
        <f t="shared" si="10"/>
        <v>25750</v>
      </c>
      <c r="AA26" s="109">
        <f t="shared" si="10"/>
        <v>233136</v>
      </c>
      <c r="AB26" s="110">
        <f t="shared" si="10"/>
        <v>4.0862999999999996</v>
      </c>
      <c r="AC26" s="109">
        <f t="shared" si="10"/>
        <v>24519</v>
      </c>
      <c r="AD26" s="109">
        <f t="shared" si="10"/>
        <v>69129</v>
      </c>
      <c r="AE26" s="109">
        <f t="shared" si="10"/>
        <v>1833.3333333333321</v>
      </c>
      <c r="AF26" s="109">
        <f t="shared" si="10"/>
        <v>70962.333333333328</v>
      </c>
      <c r="AG26" s="109">
        <f t="shared" si="10"/>
        <v>8941.575757575758</v>
      </c>
      <c r="AH26" s="109">
        <f t="shared" si="10"/>
        <v>207386</v>
      </c>
      <c r="AI26" s="109">
        <f t="shared" si="10"/>
        <v>25750</v>
      </c>
      <c r="AJ26" s="109">
        <f t="shared" si="10"/>
        <v>233136</v>
      </c>
      <c r="AK26" s="39">
        <f t="shared" si="10"/>
        <v>24519</v>
      </c>
    </row>
    <row r="27" spans="1:37" s="6" customFormat="1" ht="18.75" customHeight="1">
      <c r="A27" s="167" t="s">
        <v>173</v>
      </c>
      <c r="B27" s="168"/>
      <c r="C27" s="168"/>
      <c r="D27" s="168"/>
      <c r="E27" s="169"/>
      <c r="F27" s="106" t="s">
        <v>202</v>
      </c>
      <c r="G27" s="106" t="s">
        <v>143</v>
      </c>
      <c r="H27" s="106"/>
      <c r="I27" s="106"/>
      <c r="J27" s="106" t="s">
        <v>202</v>
      </c>
      <c r="K27" s="106" t="s">
        <v>143</v>
      </c>
      <c r="L27" s="106"/>
      <c r="M27" s="106"/>
      <c r="N27" s="106" t="s">
        <v>202</v>
      </c>
      <c r="O27" s="106"/>
      <c r="P27" s="102"/>
      <c r="Q27" s="103"/>
      <c r="R27" s="103"/>
      <c r="S27" s="103"/>
      <c r="T27" s="103"/>
      <c r="U27" s="103"/>
      <c r="V27" s="103"/>
      <c r="W27" s="103"/>
      <c r="X27" s="104"/>
      <c r="Y27" s="103"/>
      <c r="Z27" s="105"/>
      <c r="AA27" s="103"/>
      <c r="AB27" s="104"/>
      <c r="AC27" s="105"/>
      <c r="AD27" s="103"/>
      <c r="AE27" s="103"/>
      <c r="AF27" s="103"/>
      <c r="AG27" s="103"/>
      <c r="AH27" s="103"/>
      <c r="AI27" s="103"/>
      <c r="AJ27" s="103"/>
      <c r="AK27" s="83"/>
    </row>
    <row r="28" spans="1:37" s="6" customFormat="1" ht="27" customHeight="1">
      <c r="A28" s="170"/>
      <c r="B28" s="171"/>
      <c r="C28" s="171"/>
      <c r="D28" s="171"/>
      <c r="E28" s="172"/>
      <c r="F28" s="109">
        <f>F26+G26-H26-I26</f>
        <v>10</v>
      </c>
      <c r="G28" s="109">
        <f>G26-I26</f>
        <v>10</v>
      </c>
      <c r="H28" s="108"/>
      <c r="I28" s="108"/>
      <c r="J28" s="109">
        <f>J26+K26-L26-M26</f>
        <v>-4</v>
      </c>
      <c r="K28" s="109">
        <f>K26-M26</f>
        <v>11</v>
      </c>
      <c r="L28" s="108"/>
      <c r="M28" s="108"/>
      <c r="N28" s="109">
        <f>N26-O26</f>
        <v>0</v>
      </c>
      <c r="O28" s="108"/>
      <c r="P28" s="102"/>
      <c r="Q28" s="103"/>
      <c r="R28" s="103"/>
      <c r="S28" s="103"/>
      <c r="T28" s="103"/>
      <c r="U28" s="103"/>
      <c r="V28" s="103"/>
      <c r="W28" s="103"/>
      <c r="X28" s="104"/>
      <c r="Y28" s="103"/>
      <c r="Z28" s="105"/>
      <c r="AA28" s="103"/>
      <c r="AB28" s="104"/>
      <c r="AC28" s="105"/>
      <c r="AD28" s="103"/>
      <c r="AE28" s="103"/>
      <c r="AF28" s="103"/>
      <c r="AG28" s="103"/>
      <c r="AH28" s="103"/>
      <c r="AI28" s="103"/>
      <c r="AJ28" s="103"/>
      <c r="AK28" s="83"/>
    </row>
    <row r="29" spans="1:37" s="6" customFormat="1" ht="17.25" customHeight="1">
      <c r="A29" s="84"/>
      <c r="B29" s="85"/>
      <c r="C29" s="85"/>
      <c r="D29" s="85"/>
      <c r="E29" s="85"/>
      <c r="F29" s="86"/>
      <c r="G29" s="86"/>
      <c r="H29" s="87"/>
      <c r="I29" s="87"/>
      <c r="J29" s="86"/>
      <c r="K29" s="86"/>
      <c r="L29" s="87"/>
      <c r="M29" s="87"/>
      <c r="N29" s="86"/>
      <c r="O29" s="87"/>
      <c r="P29" s="98"/>
      <c r="Q29" s="99"/>
      <c r="R29" s="99"/>
      <c r="S29" s="99"/>
      <c r="T29" s="99"/>
      <c r="U29" s="99"/>
      <c r="V29" s="99"/>
      <c r="W29" s="99"/>
      <c r="X29" s="100"/>
      <c r="Y29" s="99"/>
      <c r="Z29" s="101"/>
      <c r="AA29" s="99"/>
      <c r="AB29" s="100"/>
      <c r="AC29" s="101"/>
      <c r="AD29" s="99"/>
      <c r="AE29" s="99"/>
      <c r="AF29" s="99"/>
      <c r="AG29" s="99"/>
      <c r="AH29" s="99"/>
      <c r="AI29" s="99"/>
      <c r="AJ29" s="99"/>
      <c r="AK29" s="83"/>
    </row>
    <row r="30" spans="1:37" s="34" customFormat="1" ht="39" customHeight="1">
      <c r="A30" s="144" t="s">
        <v>186</v>
      </c>
      <c r="B30" s="145"/>
      <c r="C30" s="145"/>
      <c r="D30" s="145"/>
      <c r="E30" s="145"/>
      <c r="F30" s="41"/>
      <c r="G30" s="41"/>
      <c r="H30" s="42"/>
      <c r="I30" s="42"/>
      <c r="J30" s="41"/>
      <c r="K30" s="41"/>
      <c r="L30" s="42"/>
      <c r="M30" s="42"/>
      <c r="N30" s="41"/>
      <c r="O30" s="42"/>
      <c r="P30" s="43"/>
      <c r="Q30" s="42"/>
      <c r="R30" s="42"/>
      <c r="S30" s="42"/>
      <c r="T30" s="44"/>
      <c r="U30" s="42"/>
      <c r="V30" s="42"/>
      <c r="W30" s="42"/>
      <c r="X30" s="42"/>
      <c r="Y30" s="42"/>
      <c r="Z30" s="42"/>
      <c r="AA30" s="44"/>
      <c r="AB30" s="42"/>
      <c r="AC30" s="42"/>
      <c r="AD30" s="42"/>
      <c r="AE30" s="42"/>
      <c r="AF30" s="44"/>
      <c r="AG30" s="42"/>
      <c r="AH30" s="42"/>
      <c r="AI30" s="42"/>
      <c r="AJ30" s="111"/>
      <c r="AK30" s="42"/>
    </row>
    <row r="31" spans="1:37" s="6" customFormat="1" ht="32.25" customHeight="1">
      <c r="A31" s="115" t="s">
        <v>112</v>
      </c>
      <c r="B31" s="31" t="s">
        <v>54</v>
      </c>
      <c r="C31" s="16" t="s">
        <v>157</v>
      </c>
      <c r="D31" s="79"/>
      <c r="E31" s="79"/>
      <c r="F31" s="90"/>
      <c r="G31" s="90"/>
      <c r="H31" s="118"/>
      <c r="I31" s="118"/>
      <c r="J31" s="90"/>
      <c r="K31" s="90"/>
      <c r="L31" s="118"/>
      <c r="M31" s="118"/>
      <c r="N31" s="90"/>
      <c r="O31" s="118"/>
      <c r="P31" s="51"/>
      <c r="Q31" s="91"/>
      <c r="R31" s="91"/>
      <c r="S31" s="91">
        <v>0</v>
      </c>
      <c r="T31" s="91"/>
      <c r="U31" s="92"/>
      <c r="V31" s="92"/>
      <c r="W31" s="91"/>
      <c r="X31" s="36"/>
      <c r="Y31" s="91"/>
      <c r="Z31" s="91"/>
      <c r="AA31" s="91"/>
      <c r="AB31" s="93"/>
      <c r="AC31" s="91"/>
      <c r="AD31" s="91"/>
      <c r="AE31" s="91"/>
      <c r="AF31" s="91"/>
      <c r="AG31" s="91"/>
      <c r="AH31" s="91"/>
      <c r="AI31" s="91"/>
      <c r="AJ31" s="91"/>
      <c r="AK31" s="20">
        <f t="shared" ref="AK31:AK58" si="11">AC31</f>
        <v>0</v>
      </c>
    </row>
    <row r="32" spans="1:37" s="6" customFormat="1" ht="27.75" hidden="1" customHeight="1" outlineLevel="1">
      <c r="A32" s="38"/>
      <c r="B32" s="31"/>
      <c r="C32" s="16"/>
      <c r="D32" s="79" t="s">
        <v>151</v>
      </c>
      <c r="E32" s="79" t="s">
        <v>51</v>
      </c>
      <c r="F32" s="90"/>
      <c r="G32" s="90"/>
      <c r="H32" s="118"/>
      <c r="I32" s="118"/>
      <c r="J32" s="90"/>
      <c r="K32" s="90"/>
      <c r="L32" s="118"/>
      <c r="M32" s="118"/>
      <c r="N32" s="90"/>
      <c r="O32" s="118"/>
      <c r="P32" s="51"/>
      <c r="Q32" s="91"/>
      <c r="R32" s="91"/>
      <c r="S32" s="91">
        <v>0</v>
      </c>
      <c r="T32" s="91">
        <f t="shared" ref="T32" si="12">SUM(Q32:S32)</f>
        <v>0</v>
      </c>
      <c r="U32" s="92"/>
      <c r="V32" s="92"/>
      <c r="W32" s="91">
        <v>0</v>
      </c>
      <c r="X32" s="36" t="s">
        <v>117</v>
      </c>
      <c r="Y32" s="91"/>
      <c r="Z32" s="91">
        <f t="shared" ref="Z32" si="13">((F32*1125+G32*2750))-((H32*1125)+(I32*2750))+((J32*1125)+(K32*1375))-((L32*1125)+(1375*M32))+(N32*908)-(O32*908)</f>
        <v>0</v>
      </c>
      <c r="AA32" s="91">
        <f t="shared" ref="AA32" si="14">SUM(Y32:Z32)</f>
        <v>0</v>
      </c>
      <c r="AB32" s="93"/>
      <c r="AC32" s="91">
        <f t="shared" ref="AC32" si="15">((F32*422+G32*1755))-((H32*422)+(I32*1755))+((J32*422)+(K32*1209))-((L32*422)+(1209*M32))+(N32*1139)-(O32*1139)</f>
        <v>0</v>
      </c>
      <c r="AD32" s="91"/>
      <c r="AE32" s="91">
        <f>Z32</f>
        <v>0</v>
      </c>
      <c r="AF32" s="91">
        <f t="shared" ref="AF32" si="16">SUM(AD32:AE32)</f>
        <v>0</v>
      </c>
      <c r="AG32" s="91">
        <f>AC32</f>
        <v>0</v>
      </c>
      <c r="AH32" s="91"/>
      <c r="AI32" s="91">
        <f t="shared" ref="AI32" si="17">Z32</f>
        <v>0</v>
      </c>
      <c r="AJ32" s="91">
        <f t="shared" ref="AJ32" si="18">SUM(AH32:AI32)</f>
        <v>0</v>
      </c>
      <c r="AK32" s="20">
        <f t="shared" ref="AK32" si="19">AC32</f>
        <v>0</v>
      </c>
    </row>
    <row r="33" spans="1:37" s="6" customFormat="1" ht="29.25" customHeight="1" collapsed="1">
      <c r="A33" s="38"/>
      <c r="B33" s="31"/>
      <c r="C33" s="16"/>
      <c r="D33" s="79" t="s">
        <v>104</v>
      </c>
      <c r="E33" s="79" t="s">
        <v>158</v>
      </c>
      <c r="F33" s="90"/>
      <c r="G33" s="90"/>
      <c r="H33" s="118"/>
      <c r="I33" s="118"/>
      <c r="J33" s="90"/>
      <c r="K33" s="90">
        <v>20</v>
      </c>
      <c r="L33" s="118"/>
      <c r="M33" s="118"/>
      <c r="N33" s="90"/>
      <c r="O33" s="118">
        <v>20</v>
      </c>
      <c r="P33" s="51">
        <v>41883</v>
      </c>
      <c r="Q33" s="91">
        <v>15000</v>
      </c>
      <c r="R33" s="91"/>
      <c r="S33" s="91">
        <v>10000</v>
      </c>
      <c r="T33" s="91">
        <f t="shared" ref="T33:T56" si="20">SUM(Q33:S33)</f>
        <v>25000</v>
      </c>
      <c r="U33" s="92">
        <v>25000</v>
      </c>
      <c r="V33" s="92">
        <v>0</v>
      </c>
      <c r="W33" s="91">
        <v>0</v>
      </c>
      <c r="X33" s="36" t="s">
        <v>117</v>
      </c>
      <c r="Y33" s="91">
        <v>53500</v>
      </c>
      <c r="Z33" s="91">
        <f t="shared" ref="Z33:Z58" si="21">((F33*1125+G33*2750))-((H33*1125)+(I33*2750))+((J33*1125)+(K33*1375))-((L33*1125)+(1375*M33))+(N33*908)-(O33*908)</f>
        <v>9340</v>
      </c>
      <c r="AA33" s="91">
        <f t="shared" ref="AA33:AA56" si="22">SUM(Y33:Z33)</f>
        <v>62840</v>
      </c>
      <c r="AB33" s="93">
        <v>1.0065999999999999</v>
      </c>
      <c r="AC33" s="91">
        <f t="shared" ref="AC33:AC58" si="23">((F33*422+G33*1755))-((H33*422)+(I33*1755))+((J33*422)+(K33*1209))-((L33*422)+(1209*M33))+(N33*1139)-(O33*1139)</f>
        <v>1400</v>
      </c>
      <c r="AD33" s="91">
        <v>17834</v>
      </c>
      <c r="AE33" s="91">
        <f>Z33/12*4</f>
        <v>3113.3333333333335</v>
      </c>
      <c r="AF33" s="91">
        <f t="shared" ref="AF33:AF56" si="24">SUM(AD33:AE33)</f>
        <v>20947.333333333332</v>
      </c>
      <c r="AG33" s="91">
        <f>AC33/11*4</f>
        <v>509.09090909090907</v>
      </c>
      <c r="AH33" s="91">
        <v>53500</v>
      </c>
      <c r="AI33" s="94">
        <f t="shared" ref="AI33:AI56" si="25">Z33</f>
        <v>9340</v>
      </c>
      <c r="AJ33" s="91">
        <f t="shared" ref="AJ33:AJ58" si="26">SUM(AH33:AI33)</f>
        <v>62840</v>
      </c>
      <c r="AK33" s="20">
        <f t="shared" si="11"/>
        <v>1400</v>
      </c>
    </row>
    <row r="34" spans="1:37" s="6" customFormat="1" ht="36.75" customHeight="1">
      <c r="A34" s="114" t="s">
        <v>160</v>
      </c>
      <c r="B34" s="31" t="s">
        <v>159</v>
      </c>
      <c r="C34" s="16" t="s">
        <v>161</v>
      </c>
      <c r="D34" s="77"/>
      <c r="E34" s="77"/>
      <c r="F34" s="90"/>
      <c r="G34" s="90"/>
      <c r="H34" s="36"/>
      <c r="I34" s="36"/>
      <c r="J34" s="90"/>
      <c r="K34" s="90"/>
      <c r="L34" s="36"/>
      <c r="M34" s="36"/>
      <c r="N34" s="90"/>
      <c r="O34" s="36"/>
      <c r="P34" s="51"/>
      <c r="Q34" s="91"/>
      <c r="R34" s="91"/>
      <c r="S34" s="91"/>
      <c r="T34" s="91"/>
      <c r="U34" s="92"/>
      <c r="V34" s="92"/>
      <c r="W34" s="91"/>
      <c r="X34" s="36"/>
      <c r="Y34" s="91"/>
      <c r="Z34" s="91"/>
      <c r="AA34" s="91"/>
      <c r="AB34" s="93"/>
      <c r="AC34" s="91"/>
      <c r="AD34" s="91"/>
      <c r="AE34" s="91"/>
      <c r="AF34" s="91"/>
      <c r="AG34" s="91"/>
      <c r="AH34" s="91"/>
      <c r="AI34" s="91"/>
      <c r="AJ34" s="91"/>
      <c r="AK34" s="20">
        <f t="shared" si="11"/>
        <v>0</v>
      </c>
    </row>
    <row r="35" spans="1:37" s="6" customFormat="1" ht="25.5" hidden="1" customHeight="1" outlineLevel="1">
      <c r="A35" s="40"/>
      <c r="B35" s="31"/>
      <c r="C35" s="16"/>
      <c r="D35" s="77" t="s">
        <v>57</v>
      </c>
      <c r="E35" s="77" t="s">
        <v>51</v>
      </c>
      <c r="F35" s="90"/>
      <c r="G35" s="90"/>
      <c r="H35" s="36"/>
      <c r="I35" s="36"/>
      <c r="J35" s="90"/>
      <c r="K35" s="90"/>
      <c r="L35" s="36"/>
      <c r="M35" s="36"/>
      <c r="N35" s="90"/>
      <c r="O35" s="36"/>
      <c r="P35" s="51"/>
      <c r="Q35" s="91"/>
      <c r="R35" s="91"/>
      <c r="S35" s="91">
        <v>0</v>
      </c>
      <c r="T35" s="91">
        <f t="shared" ref="T35" si="27">SUM(Q35:S35)</f>
        <v>0</v>
      </c>
      <c r="U35" s="92"/>
      <c r="V35" s="92"/>
      <c r="W35" s="91">
        <v>0</v>
      </c>
      <c r="X35" s="36" t="s">
        <v>117</v>
      </c>
      <c r="Y35" s="91"/>
      <c r="Z35" s="91">
        <f t="shared" ref="Z35" si="28">((F35*1125+G35*2750))-((H35*1125)+(I35*2750))+((J35*1125)+(K35*1375))-((L35*1125)+(1375*M35))+(N35*908)-(O35*908)</f>
        <v>0</v>
      </c>
      <c r="AA35" s="91">
        <f t="shared" ref="AA35" si="29">SUM(Y35:Z35)</f>
        <v>0</v>
      </c>
      <c r="AB35" s="93"/>
      <c r="AC35" s="91">
        <f t="shared" ref="AC35" si="30">((F35*422+G35*1755))-((H35*422)+(I35*1755))+((J35*422)+(K35*1209))-((L35*422)+(1209*M35))+(N35*1139)-(O35*1139)</f>
        <v>0</v>
      </c>
      <c r="AD35" s="91"/>
      <c r="AE35" s="91">
        <f>Z35/12*11</f>
        <v>0</v>
      </c>
      <c r="AF35" s="91">
        <f t="shared" ref="AF35" si="31">SUM(AD35:AE35)</f>
        <v>0</v>
      </c>
      <c r="AG35" s="91">
        <f>AC35</f>
        <v>0</v>
      </c>
      <c r="AH35" s="91"/>
      <c r="AI35" s="91">
        <f t="shared" ref="AI35" si="32">Z35</f>
        <v>0</v>
      </c>
      <c r="AJ35" s="91">
        <f t="shared" ref="AJ35" si="33">SUM(AH35:AI35)</f>
        <v>0</v>
      </c>
      <c r="AK35" s="20">
        <f t="shared" ref="AK35" si="34">AC35</f>
        <v>0</v>
      </c>
    </row>
    <row r="36" spans="1:37" s="6" customFormat="1" ht="24" hidden="1" customHeight="1" outlineLevel="1">
      <c r="A36" s="17"/>
      <c r="B36" s="31"/>
      <c r="C36" s="16"/>
      <c r="D36" s="77" t="s">
        <v>57</v>
      </c>
      <c r="E36" s="77" t="s">
        <v>51</v>
      </c>
      <c r="F36" s="90"/>
      <c r="G36" s="90"/>
      <c r="H36" s="36"/>
      <c r="I36" s="36"/>
      <c r="J36" s="90"/>
      <c r="K36" s="90"/>
      <c r="L36" s="36"/>
      <c r="M36" s="36"/>
      <c r="N36" s="90"/>
      <c r="O36" s="36"/>
      <c r="P36" s="51"/>
      <c r="Q36" s="91"/>
      <c r="R36" s="91"/>
      <c r="S36" s="91">
        <v>0</v>
      </c>
      <c r="T36" s="91">
        <f t="shared" si="20"/>
        <v>0</v>
      </c>
      <c r="U36" s="92"/>
      <c r="V36" s="92"/>
      <c r="W36" s="91">
        <v>0</v>
      </c>
      <c r="X36" s="36" t="s">
        <v>117</v>
      </c>
      <c r="Y36" s="91"/>
      <c r="Z36" s="91">
        <f t="shared" si="21"/>
        <v>0</v>
      </c>
      <c r="AA36" s="91">
        <f t="shared" si="22"/>
        <v>0</v>
      </c>
      <c r="AB36" s="93"/>
      <c r="AC36" s="91">
        <f t="shared" si="23"/>
        <v>0</v>
      </c>
      <c r="AD36" s="91"/>
      <c r="AE36" s="91">
        <f>Z36/12*11</f>
        <v>0</v>
      </c>
      <c r="AF36" s="91">
        <f t="shared" si="24"/>
        <v>0</v>
      </c>
      <c r="AG36" s="91">
        <f>AC36</f>
        <v>0</v>
      </c>
      <c r="AH36" s="91"/>
      <c r="AI36" s="91">
        <f t="shared" si="25"/>
        <v>0</v>
      </c>
      <c r="AJ36" s="91">
        <f t="shared" si="26"/>
        <v>0</v>
      </c>
      <c r="AK36" s="20">
        <f t="shared" si="11"/>
        <v>0</v>
      </c>
    </row>
    <row r="37" spans="1:37" s="6" customFormat="1" ht="20.45" hidden="1" customHeight="1" outlineLevel="1">
      <c r="A37" s="17"/>
      <c r="B37" s="31"/>
      <c r="C37" s="16"/>
      <c r="D37" s="77" t="s">
        <v>50</v>
      </c>
      <c r="E37" s="77" t="s">
        <v>51</v>
      </c>
      <c r="F37" s="90"/>
      <c r="G37" s="90"/>
      <c r="H37" s="36"/>
      <c r="I37" s="36"/>
      <c r="J37" s="90"/>
      <c r="K37" s="90"/>
      <c r="L37" s="36"/>
      <c r="M37" s="36"/>
      <c r="N37" s="90"/>
      <c r="O37" s="36"/>
      <c r="P37" s="51"/>
      <c r="Q37" s="91"/>
      <c r="R37" s="91"/>
      <c r="S37" s="91">
        <v>0</v>
      </c>
      <c r="T37" s="91">
        <f t="shared" si="20"/>
        <v>0</v>
      </c>
      <c r="U37" s="92"/>
      <c r="V37" s="92"/>
      <c r="W37" s="91">
        <v>0</v>
      </c>
      <c r="X37" s="36" t="s">
        <v>117</v>
      </c>
      <c r="Y37" s="91"/>
      <c r="Z37" s="91">
        <f t="shared" si="21"/>
        <v>0</v>
      </c>
      <c r="AA37" s="91">
        <f t="shared" si="22"/>
        <v>0</v>
      </c>
      <c r="AB37" s="93"/>
      <c r="AC37" s="91">
        <f t="shared" si="23"/>
        <v>0</v>
      </c>
      <c r="AD37" s="91"/>
      <c r="AE37" s="91">
        <f>Z37/12*11</f>
        <v>0</v>
      </c>
      <c r="AF37" s="91">
        <f t="shared" si="24"/>
        <v>0</v>
      </c>
      <c r="AG37" s="91">
        <f>AC37</f>
        <v>0</v>
      </c>
      <c r="AH37" s="91"/>
      <c r="AI37" s="94">
        <f t="shared" si="25"/>
        <v>0</v>
      </c>
      <c r="AJ37" s="91">
        <f t="shared" si="26"/>
        <v>0</v>
      </c>
      <c r="AK37" s="20">
        <f t="shared" si="11"/>
        <v>0</v>
      </c>
    </row>
    <row r="38" spans="1:37" s="6" customFormat="1" ht="21" hidden="1" customHeight="1" outlineLevel="1">
      <c r="A38" s="17"/>
      <c r="B38" s="31"/>
      <c r="C38" s="16"/>
      <c r="D38" s="77" t="s">
        <v>50</v>
      </c>
      <c r="E38" s="77" t="s">
        <v>51</v>
      </c>
      <c r="F38" s="90"/>
      <c r="G38" s="90"/>
      <c r="H38" s="36"/>
      <c r="I38" s="36"/>
      <c r="J38" s="90"/>
      <c r="K38" s="90"/>
      <c r="L38" s="36"/>
      <c r="M38" s="36"/>
      <c r="N38" s="90"/>
      <c r="O38" s="36"/>
      <c r="P38" s="51"/>
      <c r="Q38" s="91"/>
      <c r="R38" s="91"/>
      <c r="S38" s="91">
        <v>0</v>
      </c>
      <c r="T38" s="91">
        <f t="shared" si="20"/>
        <v>0</v>
      </c>
      <c r="U38" s="92"/>
      <c r="V38" s="92"/>
      <c r="W38" s="91">
        <v>0</v>
      </c>
      <c r="X38" s="36" t="s">
        <v>117</v>
      </c>
      <c r="Y38" s="91"/>
      <c r="Z38" s="91">
        <f t="shared" si="21"/>
        <v>0</v>
      </c>
      <c r="AA38" s="91">
        <f t="shared" si="22"/>
        <v>0</v>
      </c>
      <c r="AB38" s="93"/>
      <c r="AC38" s="91">
        <f t="shared" si="23"/>
        <v>0</v>
      </c>
      <c r="AD38" s="91"/>
      <c r="AE38" s="91">
        <f>Z38/12*11</f>
        <v>0</v>
      </c>
      <c r="AF38" s="91">
        <f t="shared" si="24"/>
        <v>0</v>
      </c>
      <c r="AG38" s="91">
        <f>AC38</f>
        <v>0</v>
      </c>
      <c r="AH38" s="91"/>
      <c r="AI38" s="91">
        <f t="shared" si="25"/>
        <v>0</v>
      </c>
      <c r="AJ38" s="91">
        <f t="shared" si="26"/>
        <v>0</v>
      </c>
      <c r="AK38" s="20">
        <f t="shared" si="11"/>
        <v>0</v>
      </c>
    </row>
    <row r="39" spans="1:37" s="6" customFormat="1" ht="16.899999999999999" hidden="1" customHeight="1" outlineLevel="1">
      <c r="A39" s="17"/>
      <c r="B39" s="31"/>
      <c r="C39" s="16"/>
      <c r="D39" s="77" t="s">
        <v>58</v>
      </c>
      <c r="E39" s="77" t="s">
        <v>51</v>
      </c>
      <c r="F39" s="90"/>
      <c r="G39" s="90"/>
      <c r="H39" s="36"/>
      <c r="I39" s="36"/>
      <c r="J39" s="90"/>
      <c r="K39" s="90"/>
      <c r="L39" s="36"/>
      <c r="M39" s="36"/>
      <c r="N39" s="90"/>
      <c r="O39" s="36"/>
      <c r="P39" s="51"/>
      <c r="Q39" s="91"/>
      <c r="R39" s="91"/>
      <c r="S39" s="91">
        <v>0</v>
      </c>
      <c r="T39" s="91">
        <f t="shared" si="20"/>
        <v>0</v>
      </c>
      <c r="U39" s="92"/>
      <c r="V39" s="92"/>
      <c r="W39" s="91">
        <v>0</v>
      </c>
      <c r="X39" s="36" t="s">
        <v>117</v>
      </c>
      <c r="Y39" s="91"/>
      <c r="Z39" s="91">
        <f t="shared" si="21"/>
        <v>0</v>
      </c>
      <c r="AA39" s="91">
        <f t="shared" si="22"/>
        <v>0</v>
      </c>
      <c r="AB39" s="93"/>
      <c r="AC39" s="91">
        <f t="shared" si="23"/>
        <v>0</v>
      </c>
      <c r="AD39" s="91"/>
      <c r="AE39" s="91">
        <f>Z39/12*11</f>
        <v>0</v>
      </c>
      <c r="AF39" s="91">
        <f t="shared" si="24"/>
        <v>0</v>
      </c>
      <c r="AG39" s="91">
        <f>AC39</f>
        <v>0</v>
      </c>
      <c r="AH39" s="91"/>
      <c r="AI39" s="119">
        <f t="shared" si="25"/>
        <v>0</v>
      </c>
      <c r="AJ39" s="91">
        <f t="shared" si="26"/>
        <v>0</v>
      </c>
      <c r="AK39" s="20">
        <f t="shared" si="11"/>
        <v>0</v>
      </c>
    </row>
    <row r="40" spans="1:37" ht="25.5" customHeight="1" collapsed="1">
      <c r="A40" s="17"/>
      <c r="B40" s="31"/>
      <c r="C40" s="16"/>
      <c r="D40" s="77" t="s">
        <v>59</v>
      </c>
      <c r="E40" s="77" t="s">
        <v>60</v>
      </c>
      <c r="F40" s="90"/>
      <c r="G40" s="90"/>
      <c r="H40" s="36"/>
      <c r="I40" s="36"/>
      <c r="J40" s="90"/>
      <c r="K40" s="90">
        <v>11</v>
      </c>
      <c r="L40" s="36"/>
      <c r="M40" s="36"/>
      <c r="N40" s="90">
        <v>9</v>
      </c>
      <c r="O40" s="36">
        <v>25</v>
      </c>
      <c r="P40" s="51">
        <v>41883</v>
      </c>
      <c r="Q40" s="91">
        <v>15000</v>
      </c>
      <c r="R40" s="91">
        <v>0</v>
      </c>
      <c r="S40" s="91">
        <v>0</v>
      </c>
      <c r="T40" s="91">
        <f t="shared" si="20"/>
        <v>15000</v>
      </c>
      <c r="U40" s="92">
        <v>15000</v>
      </c>
      <c r="V40" s="92">
        <v>0</v>
      </c>
      <c r="W40" s="91">
        <v>0</v>
      </c>
      <c r="X40" s="36" t="s">
        <v>117</v>
      </c>
      <c r="Y40" s="91">
        <v>43472</v>
      </c>
      <c r="Z40" s="91">
        <f t="shared" si="21"/>
        <v>597</v>
      </c>
      <c r="AA40" s="91">
        <f t="shared" si="22"/>
        <v>44069</v>
      </c>
      <c r="AB40" s="93">
        <v>0.82450000000000001</v>
      </c>
      <c r="AC40" s="91">
        <f t="shared" si="23"/>
        <v>-4925</v>
      </c>
      <c r="AD40" s="91">
        <v>14491</v>
      </c>
      <c r="AE40" s="91">
        <f>Z40/12*4</f>
        <v>199</v>
      </c>
      <c r="AF40" s="91">
        <f t="shared" si="24"/>
        <v>14690</v>
      </c>
      <c r="AG40" s="91">
        <f>AC40/11*4</f>
        <v>-1790.909090909091</v>
      </c>
      <c r="AH40" s="91">
        <v>43472</v>
      </c>
      <c r="AI40" s="94">
        <f t="shared" si="25"/>
        <v>597</v>
      </c>
      <c r="AJ40" s="91">
        <f t="shared" si="26"/>
        <v>44069</v>
      </c>
      <c r="AK40" s="20">
        <f t="shared" si="11"/>
        <v>-4925</v>
      </c>
    </row>
    <row r="41" spans="1:37" ht="24.75" hidden="1" customHeight="1" outlineLevel="1">
      <c r="A41" s="17"/>
      <c r="B41" s="31"/>
      <c r="C41" s="16"/>
      <c r="D41" s="77" t="s">
        <v>59</v>
      </c>
      <c r="E41" s="77" t="s">
        <v>51</v>
      </c>
      <c r="F41" s="90"/>
      <c r="G41" s="90"/>
      <c r="H41" s="36"/>
      <c r="I41" s="36"/>
      <c r="J41" s="90"/>
      <c r="K41" s="90"/>
      <c r="L41" s="36"/>
      <c r="M41" s="36"/>
      <c r="N41" s="90"/>
      <c r="O41" s="36"/>
      <c r="P41" s="51"/>
      <c r="Q41" s="91"/>
      <c r="R41" s="91"/>
      <c r="S41" s="91">
        <v>0</v>
      </c>
      <c r="T41" s="91">
        <f t="shared" si="20"/>
        <v>0</v>
      </c>
      <c r="U41" s="92"/>
      <c r="V41" s="92"/>
      <c r="W41" s="91">
        <v>0</v>
      </c>
      <c r="X41" s="36" t="s">
        <v>117</v>
      </c>
      <c r="Y41" s="91"/>
      <c r="Z41" s="91">
        <f t="shared" si="21"/>
        <v>0</v>
      </c>
      <c r="AA41" s="91">
        <f t="shared" si="22"/>
        <v>0</v>
      </c>
      <c r="AB41" s="93"/>
      <c r="AC41" s="91">
        <f t="shared" si="23"/>
        <v>0</v>
      </c>
      <c r="AD41" s="91"/>
      <c r="AE41" s="91">
        <f>Z41</f>
        <v>0</v>
      </c>
      <c r="AF41" s="91">
        <f t="shared" si="24"/>
        <v>0</v>
      </c>
      <c r="AG41" s="91">
        <f>AC41</f>
        <v>0</v>
      </c>
      <c r="AH41" s="91"/>
      <c r="AI41" s="91">
        <f t="shared" si="25"/>
        <v>0</v>
      </c>
      <c r="AJ41" s="91">
        <f t="shared" si="26"/>
        <v>0</v>
      </c>
      <c r="AK41" s="20">
        <f t="shared" si="11"/>
        <v>0</v>
      </c>
    </row>
    <row r="42" spans="1:37" ht="40.5" customHeight="1" collapsed="1">
      <c r="A42" s="114" t="s">
        <v>160</v>
      </c>
      <c r="B42" s="31" t="s">
        <v>182</v>
      </c>
      <c r="C42" s="16" t="s">
        <v>162</v>
      </c>
      <c r="D42" s="77"/>
      <c r="E42" s="77"/>
      <c r="F42" s="90"/>
      <c r="G42" s="90"/>
      <c r="H42" s="36"/>
      <c r="I42" s="36"/>
      <c r="J42" s="90"/>
      <c r="K42" s="90"/>
      <c r="L42" s="36"/>
      <c r="M42" s="36"/>
      <c r="N42" s="90"/>
      <c r="O42" s="36"/>
      <c r="P42" s="51"/>
      <c r="Q42" s="91"/>
      <c r="R42" s="91"/>
      <c r="S42" s="91"/>
      <c r="T42" s="91"/>
      <c r="U42" s="92"/>
      <c r="V42" s="92"/>
      <c r="W42" s="91"/>
      <c r="X42" s="36"/>
      <c r="Y42" s="91"/>
      <c r="Z42" s="91"/>
      <c r="AA42" s="91"/>
      <c r="AB42" s="93"/>
      <c r="AC42" s="91"/>
      <c r="AD42" s="91"/>
      <c r="AE42" s="91"/>
      <c r="AF42" s="91"/>
      <c r="AG42" s="91"/>
      <c r="AH42" s="91"/>
      <c r="AI42" s="94"/>
      <c r="AJ42" s="91"/>
      <c r="AK42" s="20">
        <f t="shared" si="11"/>
        <v>0</v>
      </c>
    </row>
    <row r="43" spans="1:37" ht="23.25" hidden="1" customHeight="1" outlineLevel="1" collapsed="1">
      <c r="A43" s="37"/>
      <c r="B43" s="31"/>
      <c r="C43" s="16"/>
      <c r="D43" s="77" t="s">
        <v>57</v>
      </c>
      <c r="E43" s="77" t="s">
        <v>51</v>
      </c>
      <c r="F43" s="90"/>
      <c r="G43" s="90"/>
      <c r="H43" s="36"/>
      <c r="I43" s="36"/>
      <c r="J43" s="90"/>
      <c r="K43" s="90"/>
      <c r="L43" s="36"/>
      <c r="M43" s="36"/>
      <c r="N43" s="90"/>
      <c r="O43" s="36"/>
      <c r="P43" s="51"/>
      <c r="Q43" s="91"/>
      <c r="R43" s="91"/>
      <c r="S43" s="91">
        <v>0</v>
      </c>
      <c r="T43" s="91">
        <f t="shared" ref="T43" si="35">SUM(Q43:S43)</f>
        <v>0</v>
      </c>
      <c r="U43" s="92"/>
      <c r="V43" s="92"/>
      <c r="W43" s="91">
        <v>0</v>
      </c>
      <c r="X43" s="36" t="s">
        <v>117</v>
      </c>
      <c r="Y43" s="91"/>
      <c r="Z43" s="91">
        <f t="shared" ref="Z43" si="36">((F43*1125+G43*2750))-((H43*1125)+(I43*2750))+((J43*1125)+(K43*1375))-((L43*1125)+(1375*M43))+(N43*908)-(O43*908)</f>
        <v>0</v>
      </c>
      <c r="AA43" s="91">
        <f t="shared" ref="AA43" si="37">SUM(Y43:Z43)</f>
        <v>0</v>
      </c>
      <c r="AB43" s="93"/>
      <c r="AC43" s="91">
        <f t="shared" ref="AC43" si="38">((F43*422+G43*1755))-((H43*422)+(I43*1755))+((J43*422)+(K43*1209))-((L43*422)+(1209*M43))+(N43*1139)-(O43*1139)</f>
        <v>0</v>
      </c>
      <c r="AD43" s="91"/>
      <c r="AE43" s="91">
        <f>Z43</f>
        <v>0</v>
      </c>
      <c r="AF43" s="91">
        <f t="shared" ref="AF43" si="39">SUM(AD43:AE43)</f>
        <v>0</v>
      </c>
      <c r="AG43" s="91">
        <f>AC43</f>
        <v>0</v>
      </c>
      <c r="AH43" s="91"/>
      <c r="AI43" s="94">
        <f t="shared" ref="AI43" si="40">Z43</f>
        <v>0</v>
      </c>
      <c r="AJ43" s="91">
        <f t="shared" ref="AJ43" si="41">SUM(AH43:AI43)</f>
        <v>0</v>
      </c>
      <c r="AK43" s="20">
        <f t="shared" ref="AK43" si="42">AC43</f>
        <v>0</v>
      </c>
    </row>
    <row r="44" spans="1:37" ht="29.45" hidden="1" customHeight="1" outlineLevel="1">
      <c r="A44" s="17"/>
      <c r="B44" s="31"/>
      <c r="C44" s="16"/>
      <c r="D44" s="77" t="s">
        <v>163</v>
      </c>
      <c r="E44" s="77" t="s">
        <v>51</v>
      </c>
      <c r="F44" s="90"/>
      <c r="G44" s="90"/>
      <c r="H44" s="36"/>
      <c r="I44" s="36"/>
      <c r="J44" s="90"/>
      <c r="K44" s="90"/>
      <c r="L44" s="36"/>
      <c r="M44" s="36"/>
      <c r="N44" s="90"/>
      <c r="O44" s="36"/>
      <c r="P44" s="51"/>
      <c r="Q44" s="91"/>
      <c r="R44" s="91"/>
      <c r="S44" s="91">
        <v>0</v>
      </c>
      <c r="T44" s="91">
        <f t="shared" si="20"/>
        <v>0</v>
      </c>
      <c r="U44" s="92"/>
      <c r="V44" s="92"/>
      <c r="W44" s="91">
        <v>0</v>
      </c>
      <c r="X44" s="36" t="s">
        <v>117</v>
      </c>
      <c r="Y44" s="91"/>
      <c r="Z44" s="91">
        <f t="shared" si="21"/>
        <v>0</v>
      </c>
      <c r="AA44" s="91">
        <f t="shared" si="22"/>
        <v>0</v>
      </c>
      <c r="AB44" s="93"/>
      <c r="AC44" s="91">
        <f t="shared" si="23"/>
        <v>0</v>
      </c>
      <c r="AD44" s="91"/>
      <c r="AE44" s="91">
        <f>Z44</f>
        <v>0</v>
      </c>
      <c r="AF44" s="91">
        <f t="shared" si="24"/>
        <v>0</v>
      </c>
      <c r="AG44" s="91">
        <f>AC44</f>
        <v>0</v>
      </c>
      <c r="AH44" s="91"/>
      <c r="AI44" s="91">
        <f t="shared" si="25"/>
        <v>0</v>
      </c>
      <c r="AJ44" s="91">
        <f t="shared" si="26"/>
        <v>0</v>
      </c>
      <c r="AK44" s="20">
        <f t="shared" si="11"/>
        <v>0</v>
      </c>
    </row>
    <row r="45" spans="1:37" ht="30" customHeight="1" collapsed="1">
      <c r="A45" s="17"/>
      <c r="B45" s="31"/>
      <c r="C45" s="16"/>
      <c r="D45" s="77" t="s">
        <v>164</v>
      </c>
      <c r="E45" s="77" t="s">
        <v>165</v>
      </c>
      <c r="F45" s="90"/>
      <c r="G45" s="90"/>
      <c r="H45" s="36"/>
      <c r="I45" s="36"/>
      <c r="J45" s="90">
        <v>10</v>
      </c>
      <c r="K45" s="90">
        <v>5</v>
      </c>
      <c r="L45" s="36">
        <v>10</v>
      </c>
      <c r="M45" s="36">
        <v>5</v>
      </c>
      <c r="N45" s="90">
        <v>7</v>
      </c>
      <c r="O45" s="36">
        <v>7</v>
      </c>
      <c r="P45" s="51">
        <v>41883</v>
      </c>
      <c r="Q45" s="91"/>
      <c r="R45" s="91"/>
      <c r="S45" s="91">
        <v>0</v>
      </c>
      <c r="T45" s="91">
        <f t="shared" si="20"/>
        <v>0</v>
      </c>
      <c r="U45" s="92"/>
      <c r="V45" s="92"/>
      <c r="W45" s="91">
        <v>0</v>
      </c>
      <c r="X45" s="36" t="s">
        <v>117</v>
      </c>
      <c r="Y45" s="91">
        <v>11626</v>
      </c>
      <c r="Z45" s="91">
        <f t="shared" si="21"/>
        <v>0</v>
      </c>
      <c r="AA45" s="91">
        <f t="shared" si="22"/>
        <v>11626</v>
      </c>
      <c r="AB45" s="93">
        <v>0.20710000000000001</v>
      </c>
      <c r="AC45" s="91">
        <f t="shared" si="23"/>
        <v>0</v>
      </c>
      <c r="AD45" s="91">
        <v>3876</v>
      </c>
      <c r="AE45" s="91">
        <f>Z45/12*4</f>
        <v>0</v>
      </c>
      <c r="AF45" s="91">
        <f t="shared" si="24"/>
        <v>3876</v>
      </c>
      <c r="AG45" s="91">
        <f>AC45/11*4</f>
        <v>0</v>
      </c>
      <c r="AH45" s="91">
        <v>11626</v>
      </c>
      <c r="AI45" s="94">
        <f t="shared" si="25"/>
        <v>0</v>
      </c>
      <c r="AJ45" s="91">
        <f t="shared" si="26"/>
        <v>11626</v>
      </c>
      <c r="AK45" s="20">
        <f t="shared" si="11"/>
        <v>0</v>
      </c>
    </row>
    <row r="46" spans="1:37" ht="29.25" customHeight="1">
      <c r="A46" s="17"/>
      <c r="B46" s="31"/>
      <c r="C46" s="16"/>
      <c r="D46" s="77" t="s">
        <v>164</v>
      </c>
      <c r="E46" s="77" t="s">
        <v>165</v>
      </c>
      <c r="F46" s="90"/>
      <c r="G46" s="90"/>
      <c r="H46" s="36"/>
      <c r="I46" s="36"/>
      <c r="J46" s="90">
        <v>10</v>
      </c>
      <c r="K46" s="90">
        <v>5</v>
      </c>
      <c r="L46" s="36">
        <v>10</v>
      </c>
      <c r="M46" s="36">
        <v>5</v>
      </c>
      <c r="N46" s="90">
        <v>7</v>
      </c>
      <c r="O46" s="36">
        <v>7</v>
      </c>
      <c r="P46" s="51">
        <v>41883</v>
      </c>
      <c r="Q46" s="91"/>
      <c r="R46" s="91"/>
      <c r="S46" s="91">
        <v>0</v>
      </c>
      <c r="T46" s="91">
        <f t="shared" si="20"/>
        <v>0</v>
      </c>
      <c r="U46" s="92"/>
      <c r="V46" s="92"/>
      <c r="W46" s="91">
        <v>0</v>
      </c>
      <c r="X46" s="36" t="s">
        <v>117</v>
      </c>
      <c r="Y46" s="91"/>
      <c r="Z46" s="91">
        <f t="shared" si="21"/>
        <v>0</v>
      </c>
      <c r="AA46" s="91">
        <f t="shared" si="22"/>
        <v>0</v>
      </c>
      <c r="AB46" s="93"/>
      <c r="AC46" s="91">
        <f t="shared" si="23"/>
        <v>0</v>
      </c>
      <c r="AD46" s="91"/>
      <c r="AE46" s="91">
        <f>Z46/12*4</f>
        <v>0</v>
      </c>
      <c r="AF46" s="91">
        <f t="shared" si="24"/>
        <v>0</v>
      </c>
      <c r="AG46" s="91">
        <f>AC46/11*4</f>
        <v>0</v>
      </c>
      <c r="AH46" s="91"/>
      <c r="AI46" s="91">
        <f t="shared" si="25"/>
        <v>0</v>
      </c>
      <c r="AJ46" s="91">
        <f t="shared" si="26"/>
        <v>0</v>
      </c>
      <c r="AK46" s="20">
        <f t="shared" si="11"/>
        <v>0</v>
      </c>
    </row>
    <row r="47" spans="1:37" ht="25.5" customHeight="1">
      <c r="A47" s="17"/>
      <c r="B47" s="31"/>
      <c r="C47" s="16"/>
      <c r="D47" s="80" t="s">
        <v>110</v>
      </c>
      <c r="E47" s="79" t="s">
        <v>106</v>
      </c>
      <c r="F47" s="90"/>
      <c r="G47" s="90"/>
      <c r="H47" s="36"/>
      <c r="I47" s="36"/>
      <c r="J47" s="90"/>
      <c r="K47" s="90">
        <v>10</v>
      </c>
      <c r="L47" s="36"/>
      <c r="M47" s="36"/>
      <c r="N47" s="90"/>
      <c r="O47" s="88">
        <v>10</v>
      </c>
      <c r="P47" s="51">
        <v>41883</v>
      </c>
      <c r="Q47" s="91">
        <v>7500</v>
      </c>
      <c r="R47" s="91"/>
      <c r="S47" s="91">
        <v>0</v>
      </c>
      <c r="T47" s="91">
        <f t="shared" si="20"/>
        <v>7500</v>
      </c>
      <c r="U47" s="92">
        <v>7500</v>
      </c>
      <c r="V47" s="92">
        <v>0</v>
      </c>
      <c r="W47" s="91">
        <v>0</v>
      </c>
      <c r="X47" s="36" t="s">
        <v>117</v>
      </c>
      <c r="Y47" s="91"/>
      <c r="Z47" s="91">
        <f t="shared" si="21"/>
        <v>4670</v>
      </c>
      <c r="AA47" s="91">
        <f t="shared" si="22"/>
        <v>4670</v>
      </c>
      <c r="AB47" s="93"/>
      <c r="AC47" s="91">
        <f t="shared" si="23"/>
        <v>700</v>
      </c>
      <c r="AD47" s="91"/>
      <c r="AE47" s="91">
        <f>Z47/12*4</f>
        <v>1556.6666666666667</v>
      </c>
      <c r="AF47" s="91">
        <f t="shared" si="24"/>
        <v>1556.6666666666667</v>
      </c>
      <c r="AG47" s="91">
        <f>AC47/11*4</f>
        <v>254.54545454545453</v>
      </c>
      <c r="AH47" s="91"/>
      <c r="AI47" s="91">
        <f t="shared" si="25"/>
        <v>4670</v>
      </c>
      <c r="AJ47" s="91">
        <f t="shared" si="26"/>
        <v>4670</v>
      </c>
      <c r="AK47" s="20">
        <f t="shared" si="11"/>
        <v>700</v>
      </c>
    </row>
    <row r="48" spans="1:37" ht="30.75" customHeight="1">
      <c r="A48" s="114" t="s">
        <v>160</v>
      </c>
      <c r="B48" s="31" t="s">
        <v>167</v>
      </c>
      <c r="C48" s="16" t="s">
        <v>166</v>
      </c>
      <c r="D48" s="77"/>
      <c r="E48" s="81"/>
      <c r="F48" s="90"/>
      <c r="G48" s="90"/>
      <c r="H48" s="36"/>
      <c r="I48" s="36"/>
      <c r="J48" s="90"/>
      <c r="K48" s="90"/>
      <c r="L48" s="36"/>
      <c r="M48" s="36"/>
      <c r="N48" s="90"/>
      <c r="O48" s="36"/>
      <c r="P48" s="51"/>
      <c r="Q48" s="91"/>
      <c r="R48" s="91"/>
      <c r="S48" s="91"/>
      <c r="T48" s="91"/>
      <c r="U48" s="92"/>
      <c r="V48" s="92"/>
      <c r="W48" s="91"/>
      <c r="X48" s="36"/>
      <c r="Y48" s="91"/>
      <c r="Z48" s="91"/>
      <c r="AA48" s="91"/>
      <c r="AB48" s="93"/>
      <c r="AC48" s="91"/>
      <c r="AD48" s="91"/>
      <c r="AE48" s="91"/>
      <c r="AF48" s="91"/>
      <c r="AG48" s="91"/>
      <c r="AH48" s="91"/>
      <c r="AI48" s="94"/>
      <c r="AJ48" s="91"/>
      <c r="AK48" s="20">
        <f t="shared" si="11"/>
        <v>0</v>
      </c>
    </row>
    <row r="49" spans="1:37" ht="25.5" customHeight="1">
      <c r="A49" s="17"/>
      <c r="B49" s="31"/>
      <c r="C49" s="16"/>
      <c r="D49" s="77" t="s">
        <v>59</v>
      </c>
      <c r="E49" s="77" t="s">
        <v>66</v>
      </c>
      <c r="F49" s="90"/>
      <c r="G49" s="90">
        <v>5</v>
      </c>
      <c r="H49" s="36"/>
      <c r="I49" s="36"/>
      <c r="J49" s="90"/>
      <c r="K49" s="90">
        <v>10</v>
      </c>
      <c r="L49" s="36"/>
      <c r="M49" s="36"/>
      <c r="N49" s="90"/>
      <c r="O49" s="36">
        <v>25</v>
      </c>
      <c r="P49" s="51">
        <v>41883</v>
      </c>
      <c r="Q49" s="91">
        <v>25000</v>
      </c>
      <c r="R49" s="91"/>
      <c r="S49" s="91">
        <v>20000</v>
      </c>
      <c r="T49" s="91">
        <f t="shared" si="20"/>
        <v>45000</v>
      </c>
      <c r="U49" s="92">
        <v>45000</v>
      </c>
      <c r="V49" s="92">
        <v>0</v>
      </c>
      <c r="W49" s="91">
        <v>10000</v>
      </c>
      <c r="X49" s="36" t="s">
        <v>117</v>
      </c>
      <c r="Y49" s="91">
        <v>40341</v>
      </c>
      <c r="Z49" s="91">
        <f t="shared" si="21"/>
        <v>4800</v>
      </c>
      <c r="AA49" s="91">
        <f t="shared" si="22"/>
        <v>45141</v>
      </c>
      <c r="AB49" s="93">
        <v>0.79679999999999995</v>
      </c>
      <c r="AC49" s="91">
        <f t="shared" si="23"/>
        <v>-7610</v>
      </c>
      <c r="AD49" s="91">
        <v>13447</v>
      </c>
      <c r="AE49" s="91">
        <f>Z49/12*4</f>
        <v>1600</v>
      </c>
      <c r="AF49" s="91">
        <f t="shared" si="24"/>
        <v>15047</v>
      </c>
      <c r="AG49" s="91">
        <f>AC49/11*4</f>
        <v>-2767.2727272727275</v>
      </c>
      <c r="AH49" s="91">
        <v>40341</v>
      </c>
      <c r="AI49" s="91">
        <f t="shared" si="25"/>
        <v>4800</v>
      </c>
      <c r="AJ49" s="91">
        <f t="shared" si="26"/>
        <v>45141</v>
      </c>
      <c r="AK49" s="20">
        <f t="shared" si="11"/>
        <v>-7610</v>
      </c>
    </row>
    <row r="50" spans="1:37" ht="15.75" hidden="1" customHeight="1" outlineLevel="1">
      <c r="A50" s="17"/>
      <c r="B50" s="31"/>
      <c r="C50" s="16"/>
      <c r="D50" s="77" t="s">
        <v>50</v>
      </c>
      <c r="E50" s="77" t="s">
        <v>51</v>
      </c>
      <c r="F50" s="90"/>
      <c r="G50" s="90"/>
      <c r="H50" s="36"/>
      <c r="I50" s="36"/>
      <c r="J50" s="90"/>
      <c r="K50" s="90"/>
      <c r="L50" s="36"/>
      <c r="M50" s="36"/>
      <c r="N50" s="90"/>
      <c r="O50" s="36"/>
      <c r="P50" s="51"/>
      <c r="Q50" s="91"/>
      <c r="R50" s="91"/>
      <c r="S50" s="91">
        <v>0</v>
      </c>
      <c r="T50" s="91">
        <f t="shared" si="20"/>
        <v>0</v>
      </c>
      <c r="U50" s="92"/>
      <c r="V50" s="92"/>
      <c r="W50" s="91">
        <v>0</v>
      </c>
      <c r="X50" s="36" t="s">
        <v>117</v>
      </c>
      <c r="Y50" s="91"/>
      <c r="Z50" s="91">
        <f t="shared" si="21"/>
        <v>0</v>
      </c>
      <c r="AA50" s="91">
        <f t="shared" si="22"/>
        <v>0</v>
      </c>
      <c r="AB50" s="93"/>
      <c r="AC50" s="91">
        <f t="shared" si="23"/>
        <v>0</v>
      </c>
      <c r="AD50" s="91"/>
      <c r="AE50" s="91">
        <f t="shared" ref="AE50:AE56" si="43">Z50</f>
        <v>0</v>
      </c>
      <c r="AF50" s="91">
        <f t="shared" si="24"/>
        <v>0</v>
      </c>
      <c r="AG50" s="91">
        <f t="shared" ref="AG50:AG56" si="44">AC50</f>
        <v>0</v>
      </c>
      <c r="AH50" s="91"/>
      <c r="AI50" s="94">
        <f t="shared" si="25"/>
        <v>0</v>
      </c>
      <c r="AJ50" s="91">
        <f t="shared" si="26"/>
        <v>0</v>
      </c>
      <c r="AK50" s="20">
        <f t="shared" si="11"/>
        <v>0</v>
      </c>
    </row>
    <row r="51" spans="1:37" ht="15.75" hidden="1" customHeight="1" outlineLevel="1">
      <c r="A51" s="17"/>
      <c r="B51" s="31"/>
      <c r="C51" s="16"/>
      <c r="D51" s="77" t="s">
        <v>59</v>
      </c>
      <c r="E51" s="77" t="s">
        <v>51</v>
      </c>
      <c r="F51" s="90"/>
      <c r="G51" s="90"/>
      <c r="H51" s="36"/>
      <c r="I51" s="36"/>
      <c r="J51" s="90"/>
      <c r="K51" s="90"/>
      <c r="L51" s="36"/>
      <c r="M51" s="36"/>
      <c r="N51" s="90"/>
      <c r="O51" s="36"/>
      <c r="P51" s="51"/>
      <c r="Q51" s="91"/>
      <c r="R51" s="91"/>
      <c r="S51" s="91">
        <v>0</v>
      </c>
      <c r="T51" s="91">
        <f t="shared" si="20"/>
        <v>0</v>
      </c>
      <c r="U51" s="92"/>
      <c r="V51" s="92"/>
      <c r="W51" s="91">
        <v>0</v>
      </c>
      <c r="X51" s="36" t="s">
        <v>117</v>
      </c>
      <c r="Y51" s="91"/>
      <c r="Z51" s="91">
        <f t="shared" si="21"/>
        <v>0</v>
      </c>
      <c r="AA51" s="91">
        <f t="shared" si="22"/>
        <v>0</v>
      </c>
      <c r="AB51" s="93"/>
      <c r="AC51" s="91">
        <f t="shared" si="23"/>
        <v>0</v>
      </c>
      <c r="AD51" s="91"/>
      <c r="AE51" s="91">
        <f t="shared" si="43"/>
        <v>0</v>
      </c>
      <c r="AF51" s="91">
        <f t="shared" si="24"/>
        <v>0</v>
      </c>
      <c r="AG51" s="91">
        <f t="shared" si="44"/>
        <v>0</v>
      </c>
      <c r="AH51" s="91"/>
      <c r="AI51" s="91">
        <f t="shared" si="25"/>
        <v>0</v>
      </c>
      <c r="AJ51" s="91">
        <f t="shared" si="26"/>
        <v>0</v>
      </c>
      <c r="AK51" s="20">
        <f t="shared" si="11"/>
        <v>0</v>
      </c>
    </row>
    <row r="52" spans="1:37" ht="15.75" hidden="1" customHeight="1" outlineLevel="1">
      <c r="A52" s="17"/>
      <c r="B52" s="31"/>
      <c r="C52" s="16"/>
      <c r="D52" s="77" t="s">
        <v>57</v>
      </c>
      <c r="E52" s="77" t="s">
        <v>51</v>
      </c>
      <c r="F52" s="90"/>
      <c r="G52" s="90"/>
      <c r="H52" s="36"/>
      <c r="I52" s="36"/>
      <c r="J52" s="90"/>
      <c r="K52" s="90"/>
      <c r="L52" s="36"/>
      <c r="M52" s="36"/>
      <c r="N52" s="90"/>
      <c r="O52" s="36"/>
      <c r="P52" s="51"/>
      <c r="Q52" s="91"/>
      <c r="R52" s="91"/>
      <c r="S52" s="91">
        <v>0</v>
      </c>
      <c r="T52" s="91">
        <f t="shared" si="20"/>
        <v>0</v>
      </c>
      <c r="U52" s="92"/>
      <c r="V52" s="92"/>
      <c r="W52" s="91">
        <v>0</v>
      </c>
      <c r="X52" s="36" t="s">
        <v>117</v>
      </c>
      <c r="Y52" s="91"/>
      <c r="Z52" s="91">
        <f t="shared" si="21"/>
        <v>0</v>
      </c>
      <c r="AA52" s="91">
        <f t="shared" si="22"/>
        <v>0</v>
      </c>
      <c r="AB52" s="93"/>
      <c r="AC52" s="91">
        <f t="shared" si="23"/>
        <v>0</v>
      </c>
      <c r="AD52" s="91"/>
      <c r="AE52" s="91">
        <f t="shared" si="43"/>
        <v>0</v>
      </c>
      <c r="AF52" s="91">
        <f t="shared" si="24"/>
        <v>0</v>
      </c>
      <c r="AG52" s="91">
        <f t="shared" si="44"/>
        <v>0</v>
      </c>
      <c r="AH52" s="91"/>
      <c r="AI52" s="94">
        <f t="shared" si="25"/>
        <v>0</v>
      </c>
      <c r="AJ52" s="91">
        <f t="shared" si="26"/>
        <v>0</v>
      </c>
      <c r="AK52" s="20">
        <f t="shared" si="11"/>
        <v>0</v>
      </c>
    </row>
    <row r="53" spans="1:37" ht="15.75" hidden="1" customHeight="1" outlineLevel="1">
      <c r="A53" s="17"/>
      <c r="B53" s="31"/>
      <c r="C53" s="16"/>
      <c r="D53" s="77" t="s">
        <v>61</v>
      </c>
      <c r="E53" s="77" t="s">
        <v>51</v>
      </c>
      <c r="F53" s="90"/>
      <c r="G53" s="90"/>
      <c r="H53" s="36"/>
      <c r="I53" s="36"/>
      <c r="J53" s="90"/>
      <c r="K53" s="90"/>
      <c r="L53" s="36"/>
      <c r="M53" s="36"/>
      <c r="N53" s="90"/>
      <c r="O53" s="36"/>
      <c r="P53" s="51"/>
      <c r="Q53" s="91"/>
      <c r="R53" s="91"/>
      <c r="S53" s="91">
        <v>0</v>
      </c>
      <c r="T53" s="91">
        <f t="shared" si="20"/>
        <v>0</v>
      </c>
      <c r="U53" s="92"/>
      <c r="V53" s="92"/>
      <c r="W53" s="91">
        <v>0</v>
      </c>
      <c r="X53" s="36" t="s">
        <v>117</v>
      </c>
      <c r="Y53" s="91"/>
      <c r="Z53" s="91">
        <f t="shared" si="21"/>
        <v>0</v>
      </c>
      <c r="AA53" s="91">
        <f t="shared" si="22"/>
        <v>0</v>
      </c>
      <c r="AB53" s="93"/>
      <c r="AC53" s="91">
        <f t="shared" si="23"/>
        <v>0</v>
      </c>
      <c r="AD53" s="91"/>
      <c r="AE53" s="91">
        <f t="shared" si="43"/>
        <v>0</v>
      </c>
      <c r="AF53" s="91">
        <f t="shared" si="24"/>
        <v>0</v>
      </c>
      <c r="AG53" s="91">
        <f t="shared" si="44"/>
        <v>0</v>
      </c>
      <c r="AH53" s="91"/>
      <c r="AI53" s="91">
        <f t="shared" si="25"/>
        <v>0</v>
      </c>
      <c r="AJ53" s="91">
        <f t="shared" si="26"/>
        <v>0</v>
      </c>
      <c r="AK53" s="20">
        <f t="shared" si="11"/>
        <v>0</v>
      </c>
    </row>
    <row r="54" spans="1:37" ht="15.75" hidden="1" customHeight="1" outlineLevel="1">
      <c r="A54" s="17"/>
      <c r="B54" s="31"/>
      <c r="C54" s="16"/>
      <c r="D54" s="77" t="s">
        <v>63</v>
      </c>
      <c r="E54" s="77" t="s">
        <v>51</v>
      </c>
      <c r="F54" s="90"/>
      <c r="G54" s="90"/>
      <c r="H54" s="36"/>
      <c r="I54" s="36"/>
      <c r="J54" s="90"/>
      <c r="K54" s="90"/>
      <c r="L54" s="36"/>
      <c r="M54" s="36"/>
      <c r="N54" s="90"/>
      <c r="O54" s="36"/>
      <c r="P54" s="51"/>
      <c r="Q54" s="91"/>
      <c r="R54" s="91"/>
      <c r="S54" s="91">
        <v>0</v>
      </c>
      <c r="T54" s="91">
        <f t="shared" si="20"/>
        <v>0</v>
      </c>
      <c r="U54" s="92"/>
      <c r="V54" s="92"/>
      <c r="W54" s="91">
        <v>0</v>
      </c>
      <c r="X54" s="36" t="s">
        <v>117</v>
      </c>
      <c r="Y54" s="91"/>
      <c r="Z54" s="91">
        <f t="shared" si="21"/>
        <v>0</v>
      </c>
      <c r="AA54" s="91">
        <f t="shared" si="22"/>
        <v>0</v>
      </c>
      <c r="AB54" s="93"/>
      <c r="AC54" s="91">
        <f t="shared" si="23"/>
        <v>0</v>
      </c>
      <c r="AD54" s="91"/>
      <c r="AE54" s="91">
        <f t="shared" si="43"/>
        <v>0</v>
      </c>
      <c r="AF54" s="91">
        <f>SUM(AD54:AE54)</f>
        <v>0</v>
      </c>
      <c r="AG54" s="91">
        <f t="shared" si="44"/>
        <v>0</v>
      </c>
      <c r="AH54" s="91"/>
      <c r="AI54" s="94">
        <f t="shared" si="25"/>
        <v>0</v>
      </c>
      <c r="AJ54" s="91">
        <f t="shared" si="26"/>
        <v>0</v>
      </c>
      <c r="AK54" s="20">
        <f t="shared" si="11"/>
        <v>0</v>
      </c>
    </row>
    <row r="55" spans="1:37" ht="15.75" hidden="1" customHeight="1" outlineLevel="1">
      <c r="A55" s="17"/>
      <c r="B55" s="31"/>
      <c r="C55" s="16"/>
      <c r="D55" s="77" t="s">
        <v>67</v>
      </c>
      <c r="E55" s="77" t="s">
        <v>51</v>
      </c>
      <c r="F55" s="90"/>
      <c r="G55" s="90"/>
      <c r="H55" s="36"/>
      <c r="I55" s="36"/>
      <c r="J55" s="90"/>
      <c r="K55" s="90"/>
      <c r="L55" s="36"/>
      <c r="M55" s="36"/>
      <c r="N55" s="90"/>
      <c r="O55" s="36"/>
      <c r="P55" s="51"/>
      <c r="Q55" s="91"/>
      <c r="R55" s="91"/>
      <c r="S55" s="91">
        <v>0</v>
      </c>
      <c r="T55" s="91">
        <f t="shared" si="20"/>
        <v>0</v>
      </c>
      <c r="U55" s="92"/>
      <c r="V55" s="92"/>
      <c r="W55" s="91">
        <v>0</v>
      </c>
      <c r="X55" s="36" t="s">
        <v>117</v>
      </c>
      <c r="Y55" s="91"/>
      <c r="Z55" s="91">
        <f t="shared" si="21"/>
        <v>0</v>
      </c>
      <c r="AA55" s="91">
        <f t="shared" si="22"/>
        <v>0</v>
      </c>
      <c r="AB55" s="93"/>
      <c r="AC55" s="91">
        <f t="shared" si="23"/>
        <v>0</v>
      </c>
      <c r="AD55" s="91"/>
      <c r="AE55" s="91">
        <f t="shared" si="43"/>
        <v>0</v>
      </c>
      <c r="AF55" s="91">
        <f t="shared" si="24"/>
        <v>0</v>
      </c>
      <c r="AG55" s="91">
        <f t="shared" si="44"/>
        <v>0</v>
      </c>
      <c r="AH55" s="91"/>
      <c r="AI55" s="91">
        <f t="shared" si="25"/>
        <v>0</v>
      </c>
      <c r="AJ55" s="91">
        <f t="shared" si="26"/>
        <v>0</v>
      </c>
      <c r="AK55" s="20">
        <f t="shared" si="11"/>
        <v>0</v>
      </c>
    </row>
    <row r="56" spans="1:37" ht="15.75" hidden="1" customHeight="1" outlineLevel="1">
      <c r="A56" s="17"/>
      <c r="B56" s="31"/>
      <c r="C56" s="16"/>
      <c r="D56" s="77" t="s">
        <v>57</v>
      </c>
      <c r="E56" s="77" t="s">
        <v>51</v>
      </c>
      <c r="F56" s="90"/>
      <c r="G56" s="90"/>
      <c r="H56" s="36"/>
      <c r="I56" s="36"/>
      <c r="J56" s="90"/>
      <c r="K56" s="90"/>
      <c r="L56" s="36"/>
      <c r="M56" s="36"/>
      <c r="N56" s="90"/>
      <c r="O56" s="36"/>
      <c r="P56" s="51"/>
      <c r="Q56" s="91"/>
      <c r="R56" s="91"/>
      <c r="S56" s="91">
        <v>0</v>
      </c>
      <c r="T56" s="91">
        <f t="shared" si="20"/>
        <v>0</v>
      </c>
      <c r="U56" s="92"/>
      <c r="V56" s="92"/>
      <c r="W56" s="91">
        <v>0</v>
      </c>
      <c r="X56" s="36" t="s">
        <v>117</v>
      </c>
      <c r="Y56" s="91"/>
      <c r="Z56" s="91">
        <f t="shared" si="21"/>
        <v>0</v>
      </c>
      <c r="AA56" s="91">
        <f t="shared" si="22"/>
        <v>0</v>
      </c>
      <c r="AB56" s="93"/>
      <c r="AC56" s="91">
        <f t="shared" si="23"/>
        <v>0</v>
      </c>
      <c r="AD56" s="91"/>
      <c r="AE56" s="91">
        <f t="shared" si="43"/>
        <v>0</v>
      </c>
      <c r="AF56" s="91">
        <f t="shared" si="24"/>
        <v>0</v>
      </c>
      <c r="AG56" s="91">
        <f t="shared" si="44"/>
        <v>0</v>
      </c>
      <c r="AH56" s="91"/>
      <c r="AI56" s="94">
        <f t="shared" si="25"/>
        <v>0</v>
      </c>
      <c r="AJ56" s="91">
        <f t="shared" si="26"/>
        <v>0</v>
      </c>
      <c r="AK56" s="20">
        <f t="shared" si="11"/>
        <v>0</v>
      </c>
    </row>
    <row r="57" spans="1:37" ht="30" customHeight="1" collapsed="1">
      <c r="A57" s="116" t="s">
        <v>113</v>
      </c>
      <c r="B57" s="52" t="s">
        <v>72</v>
      </c>
      <c r="C57" s="33" t="s">
        <v>170</v>
      </c>
      <c r="D57" s="80" t="s">
        <v>168</v>
      </c>
      <c r="E57" s="80" t="s">
        <v>178</v>
      </c>
      <c r="F57" s="90"/>
      <c r="G57" s="90"/>
      <c r="H57" s="36"/>
      <c r="I57" s="36"/>
      <c r="J57" s="90"/>
      <c r="K57" s="90">
        <v>9</v>
      </c>
      <c r="L57" s="36"/>
      <c r="M57" s="36"/>
      <c r="N57" s="90">
        <v>11</v>
      </c>
      <c r="O57" s="36">
        <v>20</v>
      </c>
      <c r="P57" s="51">
        <v>41883</v>
      </c>
      <c r="Q57" s="91">
        <v>5000</v>
      </c>
      <c r="R57" s="91"/>
      <c r="S57" s="91">
        <v>0</v>
      </c>
      <c r="T57" s="91">
        <f t="shared" ref="T57:T58" si="45">SUM(Q57:S57)</f>
        <v>5000</v>
      </c>
      <c r="U57" s="92">
        <v>5000</v>
      </c>
      <c r="V57" s="92">
        <v>0</v>
      </c>
      <c r="W57" s="91">
        <v>0</v>
      </c>
      <c r="X57" s="36" t="s">
        <v>117</v>
      </c>
      <c r="Y57" s="91">
        <v>29110</v>
      </c>
      <c r="Z57" s="91">
        <f t="shared" si="21"/>
        <v>4203</v>
      </c>
      <c r="AA57" s="91">
        <f t="shared" ref="AA57:AA58" si="46">SUM(Y57:Z57)</f>
        <v>33313</v>
      </c>
      <c r="AB57" s="93">
        <v>0.57730000000000004</v>
      </c>
      <c r="AC57" s="91">
        <f t="shared" si="23"/>
        <v>630</v>
      </c>
      <c r="AD57" s="91">
        <f>Y57/12*40</f>
        <v>97033.333333333343</v>
      </c>
      <c r="AE57" s="91">
        <f>Z57/12*4</f>
        <v>1401</v>
      </c>
      <c r="AF57" s="91">
        <f t="shared" ref="AF57:AF58" si="47">SUM(AD57:AE57)</f>
        <v>98434.333333333343</v>
      </c>
      <c r="AG57" s="91">
        <f>AC57/12*4</f>
        <v>210</v>
      </c>
      <c r="AH57" s="91">
        <v>29110</v>
      </c>
      <c r="AI57" s="91">
        <v>4203</v>
      </c>
      <c r="AJ57" s="91">
        <f t="shared" si="26"/>
        <v>33313</v>
      </c>
      <c r="AK57" s="20">
        <f t="shared" si="11"/>
        <v>630</v>
      </c>
    </row>
    <row r="58" spans="1:37" ht="42.75" customHeight="1">
      <c r="A58" s="113" t="s">
        <v>113</v>
      </c>
      <c r="B58" s="52" t="s">
        <v>73</v>
      </c>
      <c r="C58" s="33" t="s">
        <v>169</v>
      </c>
      <c r="D58" s="80" t="s">
        <v>171</v>
      </c>
      <c r="E58" s="80"/>
      <c r="F58" s="90"/>
      <c r="G58" s="90"/>
      <c r="H58" s="36"/>
      <c r="I58" s="36"/>
      <c r="J58" s="90"/>
      <c r="K58" s="90"/>
      <c r="L58" s="36"/>
      <c r="M58" s="36"/>
      <c r="N58" s="90"/>
      <c r="O58" s="36">
        <v>20</v>
      </c>
      <c r="P58" s="51">
        <v>41883</v>
      </c>
      <c r="Q58" s="91"/>
      <c r="R58" s="91"/>
      <c r="S58" s="91">
        <v>0</v>
      </c>
      <c r="T58" s="91">
        <f t="shared" si="45"/>
        <v>0</v>
      </c>
      <c r="U58" s="92"/>
      <c r="V58" s="92"/>
      <c r="W58" s="91">
        <v>0</v>
      </c>
      <c r="X58" s="36" t="s">
        <v>117</v>
      </c>
      <c r="Y58" s="91">
        <v>-133452</v>
      </c>
      <c r="Z58" s="91">
        <f t="shared" si="21"/>
        <v>-18160</v>
      </c>
      <c r="AA58" s="91">
        <f t="shared" si="46"/>
        <v>-151612</v>
      </c>
      <c r="AB58" s="93">
        <v>-2.6276000000000002</v>
      </c>
      <c r="AC58" s="91">
        <f t="shared" si="23"/>
        <v>-22780</v>
      </c>
      <c r="AD58" s="91">
        <v>0</v>
      </c>
      <c r="AE58" s="91">
        <v>0</v>
      </c>
      <c r="AF58" s="91">
        <f t="shared" si="47"/>
        <v>0</v>
      </c>
      <c r="AG58" s="91">
        <v>0</v>
      </c>
      <c r="AH58" s="91">
        <v>-133452</v>
      </c>
      <c r="AI58" s="91">
        <f t="shared" ref="AI58" si="48">Z58</f>
        <v>-18160</v>
      </c>
      <c r="AJ58" s="91">
        <f t="shared" si="26"/>
        <v>-151612</v>
      </c>
      <c r="AK58" s="20">
        <f t="shared" si="11"/>
        <v>-22780</v>
      </c>
    </row>
    <row r="59" spans="1:37" s="35" customFormat="1" ht="51.75" customHeight="1">
      <c r="A59" s="146" t="s">
        <v>156</v>
      </c>
      <c r="B59" s="147"/>
      <c r="C59" s="147"/>
      <c r="D59" s="147"/>
      <c r="E59" s="148"/>
      <c r="F59" s="107">
        <f>SUM(F31:F58)</f>
        <v>0</v>
      </c>
      <c r="G59" s="107">
        <f t="shared" ref="G59:AK59" si="49">SUM(G31:G58)</f>
        <v>5</v>
      </c>
      <c r="H59" s="108">
        <f t="shared" si="49"/>
        <v>0</v>
      </c>
      <c r="I59" s="108">
        <f t="shared" si="49"/>
        <v>0</v>
      </c>
      <c r="J59" s="107">
        <f t="shared" si="49"/>
        <v>20</v>
      </c>
      <c r="K59" s="107">
        <f t="shared" si="49"/>
        <v>70</v>
      </c>
      <c r="L59" s="108">
        <f t="shared" si="49"/>
        <v>20</v>
      </c>
      <c r="M59" s="108">
        <f t="shared" si="49"/>
        <v>10</v>
      </c>
      <c r="N59" s="107">
        <f t="shared" si="49"/>
        <v>34</v>
      </c>
      <c r="O59" s="108">
        <f t="shared" si="49"/>
        <v>134</v>
      </c>
      <c r="P59" s="108"/>
      <c r="Q59" s="109">
        <f t="shared" si="49"/>
        <v>67500</v>
      </c>
      <c r="R59" s="109">
        <f t="shared" si="49"/>
        <v>0</v>
      </c>
      <c r="S59" s="109">
        <f t="shared" si="49"/>
        <v>30000</v>
      </c>
      <c r="T59" s="109">
        <f t="shared" si="49"/>
        <v>97500</v>
      </c>
      <c r="U59" s="109">
        <f t="shared" si="49"/>
        <v>97500</v>
      </c>
      <c r="V59" s="109">
        <f t="shared" si="49"/>
        <v>0</v>
      </c>
      <c r="W59" s="109">
        <f t="shared" si="49"/>
        <v>10000</v>
      </c>
      <c r="X59" s="109"/>
      <c r="Y59" s="109">
        <f t="shared" si="49"/>
        <v>44597</v>
      </c>
      <c r="Z59" s="109">
        <f t="shared" si="49"/>
        <v>5450</v>
      </c>
      <c r="AA59" s="109">
        <f t="shared" si="49"/>
        <v>50047</v>
      </c>
      <c r="AB59" s="110">
        <f t="shared" si="49"/>
        <v>0.78469999999999995</v>
      </c>
      <c r="AC59" s="109">
        <f t="shared" si="49"/>
        <v>-32585</v>
      </c>
      <c r="AD59" s="109">
        <f t="shared" si="49"/>
        <v>146681.33333333334</v>
      </c>
      <c r="AE59" s="109">
        <f t="shared" si="49"/>
        <v>7870</v>
      </c>
      <c r="AF59" s="109">
        <f t="shared" si="49"/>
        <v>154551.33333333334</v>
      </c>
      <c r="AG59" s="109">
        <f t="shared" si="49"/>
        <v>-3584.545454545455</v>
      </c>
      <c r="AH59" s="109">
        <f t="shared" si="49"/>
        <v>44597</v>
      </c>
      <c r="AI59" s="109">
        <f t="shared" si="49"/>
        <v>5450</v>
      </c>
      <c r="AJ59" s="109">
        <f t="shared" si="49"/>
        <v>50047</v>
      </c>
      <c r="AK59" s="39">
        <f t="shared" si="49"/>
        <v>-32585</v>
      </c>
    </row>
    <row r="60" spans="1:37" s="22" customFormat="1" ht="20.25" customHeight="1">
      <c r="A60" s="167" t="s">
        <v>172</v>
      </c>
      <c r="B60" s="168"/>
      <c r="C60" s="168"/>
      <c r="D60" s="168"/>
      <c r="E60" s="169"/>
      <c r="F60" s="106" t="s">
        <v>202</v>
      </c>
      <c r="G60" s="106" t="s">
        <v>143</v>
      </c>
      <c r="H60" s="106"/>
      <c r="I60" s="106"/>
      <c r="J60" s="106" t="s">
        <v>202</v>
      </c>
      <c r="K60" s="106" t="s">
        <v>143</v>
      </c>
      <c r="L60" s="106"/>
      <c r="M60" s="106"/>
      <c r="N60" s="106" t="s">
        <v>202</v>
      </c>
      <c r="O60" s="106"/>
      <c r="P60" s="117"/>
      <c r="Q60" s="48"/>
      <c r="R60" s="48"/>
      <c r="S60" s="48"/>
      <c r="T60" s="48"/>
      <c r="U60" s="48"/>
      <c r="V60" s="48"/>
      <c r="W60" s="48"/>
      <c r="X60" s="46"/>
      <c r="Y60" s="48"/>
      <c r="Z60" s="49"/>
      <c r="AA60" s="48"/>
      <c r="AB60" s="46"/>
      <c r="AC60" s="49"/>
      <c r="AD60" s="48"/>
      <c r="AE60" s="48"/>
      <c r="AF60" s="48"/>
      <c r="AG60" s="48"/>
      <c r="AH60" s="48"/>
      <c r="AI60" s="48"/>
      <c r="AJ60" s="48"/>
      <c r="AK60" s="83"/>
    </row>
    <row r="61" spans="1:37" s="22" customFormat="1" ht="24.75" customHeight="1">
      <c r="A61" s="170"/>
      <c r="B61" s="171"/>
      <c r="C61" s="171"/>
      <c r="D61" s="171"/>
      <c r="E61" s="172"/>
      <c r="F61" s="109">
        <f>F59+G59-H59-I59</f>
        <v>5</v>
      </c>
      <c r="G61" s="109">
        <f>G59-I59</f>
        <v>5</v>
      </c>
      <c r="H61" s="108"/>
      <c r="I61" s="108"/>
      <c r="J61" s="109">
        <f>J59+K59-L59-M59</f>
        <v>60</v>
      </c>
      <c r="K61" s="109">
        <f>K59-M59</f>
        <v>60</v>
      </c>
      <c r="L61" s="108"/>
      <c r="M61" s="108"/>
      <c r="N61" s="109">
        <f>N59-O59</f>
        <v>-100</v>
      </c>
      <c r="O61" s="108"/>
      <c r="P61" s="102"/>
      <c r="Q61" s="103"/>
      <c r="R61" s="103"/>
      <c r="S61" s="103"/>
      <c r="T61" s="103"/>
      <c r="U61" s="103"/>
      <c r="V61" s="103"/>
      <c r="W61" s="103"/>
      <c r="X61" s="104"/>
      <c r="Y61" s="103"/>
      <c r="Z61" s="105"/>
      <c r="AA61" s="103"/>
      <c r="AB61" s="104"/>
      <c r="AC61" s="105"/>
      <c r="AD61" s="103"/>
      <c r="AE61" s="103"/>
      <c r="AF61" s="103"/>
      <c r="AG61" s="103"/>
      <c r="AH61" s="103"/>
      <c r="AI61" s="103"/>
      <c r="AJ61" s="103"/>
      <c r="AK61" s="83"/>
    </row>
    <row r="62" spans="1:37" s="22" customFormat="1" ht="30" customHeight="1">
      <c r="A62" s="112"/>
      <c r="B62" s="85"/>
      <c r="C62" s="85"/>
      <c r="D62" s="85"/>
      <c r="E62" s="85"/>
      <c r="F62" s="86"/>
      <c r="G62" s="86"/>
      <c r="H62" s="87"/>
      <c r="I62" s="87"/>
      <c r="J62" s="86"/>
      <c r="K62" s="86"/>
      <c r="L62" s="87"/>
      <c r="M62" s="87"/>
      <c r="N62" s="86"/>
      <c r="O62" s="87"/>
      <c r="P62" s="98"/>
      <c r="Q62" s="99"/>
      <c r="R62" s="99"/>
      <c r="S62" s="99"/>
      <c r="T62" s="99"/>
      <c r="U62" s="99"/>
      <c r="V62" s="99"/>
      <c r="W62" s="99"/>
      <c r="X62" s="100"/>
      <c r="Y62" s="99"/>
      <c r="Z62" s="101"/>
      <c r="AA62" s="99"/>
      <c r="AB62" s="100"/>
      <c r="AC62" s="101"/>
      <c r="AD62" s="99"/>
      <c r="AE62" s="99"/>
      <c r="AF62" s="99"/>
      <c r="AG62" s="99"/>
      <c r="AH62" s="99"/>
      <c r="AI62" s="99"/>
      <c r="AJ62" s="99"/>
      <c r="AK62" s="83"/>
    </row>
    <row r="63" spans="1:37" s="45" customFormat="1" ht="55.5" customHeight="1">
      <c r="A63" s="139" t="s">
        <v>179</v>
      </c>
      <c r="B63" s="140"/>
      <c r="C63" s="140"/>
      <c r="D63" s="140"/>
      <c r="E63" s="141"/>
      <c r="F63" s="120">
        <f>F26+F59</f>
        <v>0</v>
      </c>
      <c r="G63" s="120">
        <f t="shared" ref="G63:AK63" si="50">G26+G59</f>
        <v>15</v>
      </c>
      <c r="H63" s="121">
        <f t="shared" si="50"/>
        <v>0</v>
      </c>
      <c r="I63" s="121">
        <f t="shared" si="50"/>
        <v>0</v>
      </c>
      <c r="J63" s="120">
        <f t="shared" si="50"/>
        <v>51</v>
      </c>
      <c r="K63" s="120">
        <f t="shared" si="50"/>
        <v>81</v>
      </c>
      <c r="L63" s="121">
        <f t="shared" si="50"/>
        <v>66</v>
      </c>
      <c r="M63" s="121">
        <f t="shared" si="50"/>
        <v>10</v>
      </c>
      <c r="N63" s="120">
        <f t="shared" si="50"/>
        <v>34</v>
      </c>
      <c r="O63" s="121">
        <f t="shared" si="50"/>
        <v>134</v>
      </c>
      <c r="P63" s="121"/>
      <c r="Q63" s="62">
        <f t="shared" si="50"/>
        <v>102500</v>
      </c>
      <c r="R63" s="62">
        <f t="shared" si="50"/>
        <v>14000</v>
      </c>
      <c r="S63" s="62">
        <f t="shared" si="50"/>
        <v>170000</v>
      </c>
      <c r="T63" s="62">
        <f t="shared" si="50"/>
        <v>286500</v>
      </c>
      <c r="U63" s="62">
        <f t="shared" si="50"/>
        <v>286500</v>
      </c>
      <c r="V63" s="62">
        <f t="shared" si="50"/>
        <v>0</v>
      </c>
      <c r="W63" s="62">
        <f t="shared" si="50"/>
        <v>30000</v>
      </c>
      <c r="X63" s="62"/>
      <c r="Y63" s="62">
        <f t="shared" si="50"/>
        <v>251983</v>
      </c>
      <c r="Z63" s="62">
        <f t="shared" si="50"/>
        <v>31200</v>
      </c>
      <c r="AA63" s="62">
        <f t="shared" si="50"/>
        <v>283183</v>
      </c>
      <c r="AB63" s="122">
        <f t="shared" si="50"/>
        <v>4.8709999999999996</v>
      </c>
      <c r="AC63" s="62">
        <f t="shared" si="50"/>
        <v>-8066</v>
      </c>
      <c r="AD63" s="62">
        <f t="shared" si="50"/>
        <v>215810.33333333334</v>
      </c>
      <c r="AE63" s="62">
        <f t="shared" si="50"/>
        <v>9703.3333333333321</v>
      </c>
      <c r="AF63" s="62">
        <f t="shared" si="50"/>
        <v>225513.66666666669</v>
      </c>
      <c r="AG63" s="62">
        <f t="shared" si="50"/>
        <v>5357.030303030303</v>
      </c>
      <c r="AH63" s="62">
        <f t="shared" si="50"/>
        <v>251983</v>
      </c>
      <c r="AI63" s="62">
        <f t="shared" si="50"/>
        <v>31200</v>
      </c>
      <c r="AJ63" s="62">
        <f t="shared" si="50"/>
        <v>283183</v>
      </c>
      <c r="AK63" s="24">
        <f t="shared" si="50"/>
        <v>-8066</v>
      </c>
    </row>
    <row r="64" spans="1:37" ht="21" customHeight="1">
      <c r="A64" s="173" t="s">
        <v>180</v>
      </c>
      <c r="B64" s="174"/>
      <c r="C64" s="174"/>
      <c r="D64" s="174"/>
      <c r="E64" s="175"/>
      <c r="F64" s="106" t="s">
        <v>202</v>
      </c>
      <c r="G64" s="106" t="s">
        <v>143</v>
      </c>
      <c r="H64" s="106"/>
      <c r="I64" s="106"/>
      <c r="J64" s="106" t="s">
        <v>202</v>
      </c>
      <c r="K64" s="106" t="s">
        <v>143</v>
      </c>
      <c r="L64" s="106"/>
      <c r="M64" s="106"/>
      <c r="N64" s="106" t="s">
        <v>202</v>
      </c>
      <c r="O64" s="106"/>
      <c r="P64" s="47"/>
      <c r="Q64" s="48"/>
      <c r="R64" s="48"/>
      <c r="S64" s="48"/>
      <c r="T64" s="48"/>
      <c r="U64" s="48"/>
      <c r="V64" s="48"/>
      <c r="W64" s="48"/>
      <c r="X64" s="46"/>
      <c r="Y64" s="48"/>
      <c r="Z64" s="49"/>
      <c r="AA64" s="48"/>
      <c r="AB64" s="46"/>
      <c r="AC64" s="49"/>
      <c r="AD64" s="48"/>
      <c r="AE64" s="48"/>
      <c r="AF64" s="48"/>
      <c r="AG64" s="48"/>
      <c r="AH64" s="48"/>
      <c r="AI64" s="48"/>
      <c r="AJ64" s="48"/>
      <c r="AK64" s="48"/>
    </row>
    <row r="65" spans="1:37" ht="30" customHeight="1">
      <c r="A65" s="176"/>
      <c r="B65" s="177"/>
      <c r="C65" s="177"/>
      <c r="D65" s="177"/>
      <c r="E65" s="178"/>
      <c r="F65" s="124">
        <f>F63+G63-H63-I63</f>
        <v>15</v>
      </c>
      <c r="G65" s="124">
        <f>G63-I63</f>
        <v>15</v>
      </c>
      <c r="H65" s="123"/>
      <c r="I65" s="123"/>
      <c r="J65" s="124">
        <f>J63+K63-L63-M63</f>
        <v>56</v>
      </c>
      <c r="K65" s="124">
        <f>K63-M63</f>
        <v>71</v>
      </c>
      <c r="L65" s="123"/>
      <c r="M65" s="123"/>
      <c r="N65" s="124">
        <f>N63-O63</f>
        <v>-100</v>
      </c>
      <c r="O65" s="123"/>
      <c r="P65" s="19"/>
      <c r="Q65" s="9"/>
      <c r="R65" s="9"/>
      <c r="S65" s="9"/>
      <c r="T65" s="9"/>
      <c r="U65" s="9"/>
      <c r="V65" s="9"/>
      <c r="W65" s="9"/>
      <c r="Y65" s="9"/>
      <c r="Z65" s="9"/>
      <c r="AA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37" ht="18" customHeight="1">
      <c r="P66" s="19"/>
      <c r="Q66" s="9"/>
      <c r="R66" s="9"/>
      <c r="S66" s="9"/>
      <c r="T66" s="9"/>
      <c r="U66" s="9"/>
      <c r="V66" s="9"/>
      <c r="W66" s="9"/>
      <c r="Y66" s="9"/>
      <c r="Z66" s="9"/>
      <c r="AA66" s="9"/>
      <c r="AC66" s="9"/>
      <c r="AD66" s="9"/>
      <c r="AE66" s="9"/>
      <c r="AF66" s="9"/>
      <c r="AG66" s="9"/>
      <c r="AH66" s="9"/>
      <c r="AI66" s="9"/>
      <c r="AJ66" s="9"/>
      <c r="AK66" s="9"/>
    </row>
  </sheetData>
  <sheetProtection password="DA9F" sheet="1" objects="1" scenarios="1" selectLockedCells="1" selectUnlockedCells="1"/>
  <mergeCells count="48">
    <mergeCell ref="A27:E28"/>
    <mergeCell ref="A60:E61"/>
    <mergeCell ref="A64:E65"/>
    <mergeCell ref="P10:P13"/>
    <mergeCell ref="Y10:Y13"/>
    <mergeCell ref="T10:T13"/>
    <mergeCell ref="Q11:Q13"/>
    <mergeCell ref="S11:S13"/>
    <mergeCell ref="X10:X13"/>
    <mergeCell ref="Y9:AC9"/>
    <mergeCell ref="Q9:T9"/>
    <mergeCell ref="AK10:AK13"/>
    <mergeCell ref="A9:P9"/>
    <mergeCell ref="D10:E10"/>
    <mergeCell ref="D11:D13"/>
    <mergeCell ref="U10:U13"/>
    <mergeCell ref="V10:V13"/>
    <mergeCell ref="W10:W13"/>
    <mergeCell ref="N11:O11"/>
    <mergeCell ref="R11:R13"/>
    <mergeCell ref="Q10:S10"/>
    <mergeCell ref="AJ10:AJ13"/>
    <mergeCell ref="Z10:Z13"/>
    <mergeCell ref="AA10:AA13"/>
    <mergeCell ref="AB10:AB13"/>
    <mergeCell ref="AD10:AD13"/>
    <mergeCell ref="AH10:AH13"/>
    <mergeCell ref="AE10:AE13"/>
    <mergeCell ref="AG10:AG13"/>
    <mergeCell ref="AF10:AF13"/>
    <mergeCell ref="AI10:AI13"/>
    <mergeCell ref="AC10:AC13"/>
    <mergeCell ref="A63:E63"/>
    <mergeCell ref="C10:C13"/>
    <mergeCell ref="F11:I11"/>
    <mergeCell ref="A14:E14"/>
    <mergeCell ref="A59:E59"/>
    <mergeCell ref="A30:E30"/>
    <mergeCell ref="A26:E26"/>
    <mergeCell ref="A10:A13"/>
    <mergeCell ref="F10:O10"/>
    <mergeCell ref="H12:I12"/>
    <mergeCell ref="L12:M12"/>
    <mergeCell ref="J11:M11"/>
    <mergeCell ref="J12:K12"/>
    <mergeCell ref="B10:B13"/>
    <mergeCell ref="E11:E13"/>
    <mergeCell ref="F12:G12"/>
  </mergeCells>
  <phoneticPr fontId="7" type="noConversion"/>
  <pageMargins left="0.39370078740157483" right="0.39370078740157483" top="0.78740157480314965" bottom="0.59055118110236227" header="0.39370078740157483" footer="0.19685039370078741"/>
  <pageSetup paperSize="9" scale="70" fitToHeight="3" orientation="landscape" r:id="rId1"/>
  <headerFooter alignWithMargins="0">
    <oddHeader>&amp;C&amp;A&amp;RAnlage 6 GRDrs 640/2014</oddHeader>
    <oddFooter>&amp;CSeite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86"/>
  <sheetViews>
    <sheetView zoomScale="80" zoomScaleNormal="80" zoomScaleSheetLayoutView="80" workbookViewId="0">
      <pane ySplit="13" topLeftCell="A14" activePane="bottomLeft" state="frozen"/>
      <selection pane="bottomLeft"/>
    </sheetView>
  </sheetViews>
  <sheetFormatPr baseColWidth="10" defaultRowHeight="12.75" outlineLevelRow="1" outlineLevelCol="1"/>
  <cols>
    <col min="1" max="1" width="10.85546875" customWidth="1"/>
    <col min="2" max="2" width="14" customWidth="1"/>
    <col min="3" max="3" width="20.5703125" style="3" customWidth="1"/>
    <col min="4" max="4" width="15.28515625" style="3" customWidth="1"/>
    <col min="5" max="5" width="15.140625" style="3" customWidth="1"/>
    <col min="6" max="15" width="5.42578125" customWidth="1"/>
    <col min="16" max="16" width="8.140625" customWidth="1"/>
    <col min="17" max="17" width="10.28515625" hidden="1" customWidth="1" outlineLevel="1"/>
    <col min="18" max="18" width="9" hidden="1" customWidth="1" outlineLevel="1"/>
    <col min="19" max="19" width="8.85546875" hidden="1" customWidth="1" outlineLevel="1"/>
    <col min="20" max="20" width="13" customWidth="1" collapsed="1"/>
    <col min="21" max="21" width="13.42578125" hidden="1" customWidth="1" outlineLevel="1"/>
    <col min="22" max="22" width="12.7109375" hidden="1" customWidth="1" outlineLevel="1"/>
    <col min="23" max="23" width="12.85546875" hidden="1" customWidth="1" outlineLevel="1"/>
    <col min="24" max="24" width="11.5703125" hidden="1" customWidth="1" outlineLevel="1"/>
    <col min="25" max="25" width="12.140625" hidden="1" customWidth="1" outlineLevel="1"/>
    <col min="26" max="26" width="11.85546875" hidden="1" customWidth="1" outlineLevel="1"/>
    <col min="27" max="27" width="13" customWidth="1" collapsed="1"/>
    <col min="28" max="28" width="10" customWidth="1"/>
    <col min="29" max="29" width="11.140625" hidden="1" customWidth="1" outlineLevel="1"/>
    <col min="30" max="30" width="12.28515625" hidden="1" customWidth="1" outlineLevel="1"/>
    <col min="31" max="31" width="12.140625" hidden="1" customWidth="1" outlineLevel="1"/>
    <col min="32" max="32" width="13" customWidth="1" collapsed="1"/>
    <col min="33" max="33" width="11" hidden="1" customWidth="1" outlineLevel="1"/>
    <col min="34" max="34" width="13.140625" hidden="1" customWidth="1" outlineLevel="1"/>
    <col min="35" max="35" width="11.85546875" hidden="1" customWidth="1" outlineLevel="1"/>
    <col min="36" max="36" width="13" customWidth="1" collapsed="1"/>
    <col min="37" max="37" width="11.7109375" hidden="1" customWidth="1" outlineLevel="1"/>
    <col min="38" max="38" width="11.42578125" collapsed="1"/>
  </cols>
  <sheetData>
    <row r="1" spans="1:37" ht="9" customHeight="1">
      <c r="A1" s="50"/>
      <c r="B1" s="65"/>
      <c r="C1" s="65"/>
      <c r="D1" s="65"/>
      <c r="E1" s="65"/>
      <c r="F1" s="65"/>
      <c r="K1" s="3"/>
      <c r="L1" s="3"/>
    </row>
    <row r="2" spans="1:37" ht="20.25" customHeight="1">
      <c r="A2" s="50" t="s">
        <v>136</v>
      </c>
      <c r="B2" s="65"/>
      <c r="C2" s="65"/>
      <c r="D2" s="65"/>
      <c r="E2" s="65"/>
      <c r="F2" s="65"/>
      <c r="K2" s="3"/>
      <c r="L2" s="3"/>
    </row>
    <row r="3" spans="1:37" ht="6.75" customHeight="1">
      <c r="A3" s="73"/>
      <c r="B3" s="75"/>
      <c r="C3" s="75"/>
      <c r="D3" s="75"/>
      <c r="E3" s="75"/>
      <c r="F3" s="75"/>
      <c r="G3" s="73"/>
      <c r="H3" s="73"/>
      <c r="I3" s="73"/>
      <c r="J3" s="73"/>
      <c r="K3" s="74"/>
      <c r="L3" s="74"/>
      <c r="M3" s="73"/>
      <c r="N3" s="73"/>
      <c r="O3" s="73"/>
      <c r="P3" s="76"/>
      <c r="Q3" s="73"/>
      <c r="R3" s="73"/>
      <c r="S3" s="73"/>
    </row>
    <row r="4" spans="1:37" ht="7.5" customHeight="1">
      <c r="A4" s="1"/>
      <c r="B4" s="65"/>
      <c r="C4" s="65"/>
      <c r="D4" s="65"/>
      <c r="E4" s="65"/>
      <c r="F4" s="65"/>
      <c r="K4" s="3"/>
      <c r="L4" s="3"/>
      <c r="P4" s="12"/>
    </row>
    <row r="5" spans="1:37" ht="8.25" customHeight="1">
      <c r="A5" s="1"/>
      <c r="B5" s="65"/>
      <c r="C5" s="65"/>
      <c r="D5" s="65"/>
      <c r="E5" s="65"/>
      <c r="F5" s="65"/>
      <c r="K5" s="3"/>
      <c r="L5" s="3"/>
    </row>
    <row r="6" spans="1:37" ht="30" hidden="1" customHeight="1" outlineLevel="1">
      <c r="A6" s="32"/>
      <c r="F6" s="5" t="s">
        <v>39</v>
      </c>
    </row>
    <row r="7" spans="1:37" hidden="1" outlineLevel="1">
      <c r="F7" s="5" t="s">
        <v>53</v>
      </c>
      <c r="I7" s="5"/>
      <c r="J7" s="5"/>
      <c r="K7" s="5"/>
      <c r="L7" s="5"/>
      <c r="M7" s="5"/>
      <c r="N7" s="5"/>
      <c r="O7" s="5"/>
      <c r="P7" s="5"/>
      <c r="Y7" s="5"/>
    </row>
    <row r="8" spans="1:37" hidden="1" outlineLevel="1">
      <c r="F8" s="14" t="s">
        <v>48</v>
      </c>
      <c r="I8" s="5"/>
      <c r="J8" s="5"/>
      <c r="K8" s="5"/>
      <c r="L8" s="5"/>
      <c r="M8" s="5"/>
      <c r="N8" s="5"/>
      <c r="O8" s="5"/>
      <c r="P8" s="5"/>
      <c r="Y8" s="5"/>
    </row>
    <row r="9" spans="1:37" ht="27.6" hidden="1" customHeight="1" outlineLevel="1">
      <c r="A9" s="165" t="s">
        <v>30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83" t="s">
        <v>31</v>
      </c>
      <c r="R9" s="183"/>
      <c r="S9" s="183"/>
      <c r="T9" s="183"/>
      <c r="U9" s="25"/>
      <c r="V9" s="25"/>
      <c r="W9" s="25"/>
      <c r="X9" s="25"/>
      <c r="Y9" s="182" t="s">
        <v>19</v>
      </c>
      <c r="Z9" s="182"/>
      <c r="AA9" s="182"/>
      <c r="AB9" s="182"/>
      <c r="AC9" s="182"/>
      <c r="AD9" s="11"/>
      <c r="AE9" s="11"/>
      <c r="AF9" s="11"/>
      <c r="AG9" s="11"/>
      <c r="AH9" s="11"/>
      <c r="AI9" s="11"/>
      <c r="AJ9" s="11"/>
      <c r="AK9" s="13"/>
    </row>
    <row r="10" spans="1:37" s="26" customFormat="1" ht="22.5" customHeight="1" collapsed="1">
      <c r="A10" s="149" t="s">
        <v>184</v>
      </c>
      <c r="B10" s="142" t="s">
        <v>129</v>
      </c>
      <c r="C10" s="142" t="s">
        <v>52</v>
      </c>
      <c r="D10" s="166" t="s">
        <v>11</v>
      </c>
      <c r="E10" s="166"/>
      <c r="F10" s="151" t="s">
        <v>3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49" t="s">
        <v>144</v>
      </c>
      <c r="Q10" s="162" t="s">
        <v>12</v>
      </c>
      <c r="R10" s="163"/>
      <c r="S10" s="164"/>
      <c r="T10" s="159" t="s">
        <v>16</v>
      </c>
      <c r="U10" s="159" t="s">
        <v>146</v>
      </c>
      <c r="V10" s="159" t="s">
        <v>145</v>
      </c>
      <c r="W10" s="159" t="s">
        <v>118</v>
      </c>
      <c r="X10" s="159" t="s">
        <v>147</v>
      </c>
      <c r="Y10" s="158" t="s">
        <v>25</v>
      </c>
      <c r="Z10" s="158" t="s">
        <v>26</v>
      </c>
      <c r="AA10" s="156" t="s">
        <v>14</v>
      </c>
      <c r="AB10" s="156" t="s">
        <v>148</v>
      </c>
      <c r="AC10" s="156" t="s">
        <v>28</v>
      </c>
      <c r="AD10" s="158" t="s">
        <v>32</v>
      </c>
      <c r="AE10" s="158" t="s">
        <v>33</v>
      </c>
      <c r="AF10" s="156" t="s">
        <v>18</v>
      </c>
      <c r="AG10" s="158" t="s">
        <v>38</v>
      </c>
      <c r="AH10" s="158" t="s">
        <v>40</v>
      </c>
      <c r="AI10" s="158" t="s">
        <v>41</v>
      </c>
      <c r="AJ10" s="156" t="s">
        <v>22</v>
      </c>
      <c r="AK10" s="158" t="s">
        <v>42</v>
      </c>
    </row>
    <row r="11" spans="1:37" s="26" customFormat="1" ht="17.25" customHeight="1">
      <c r="A11" s="150"/>
      <c r="B11" s="142"/>
      <c r="C11" s="142"/>
      <c r="D11" s="142" t="s">
        <v>183</v>
      </c>
      <c r="E11" s="142" t="s">
        <v>150</v>
      </c>
      <c r="F11" s="143" t="s">
        <v>0</v>
      </c>
      <c r="G11" s="143"/>
      <c r="H11" s="143"/>
      <c r="I11" s="143"/>
      <c r="J11" s="143" t="s">
        <v>1</v>
      </c>
      <c r="K11" s="143"/>
      <c r="L11" s="143"/>
      <c r="M11" s="143"/>
      <c r="N11" s="143" t="s">
        <v>2</v>
      </c>
      <c r="O11" s="143"/>
      <c r="P11" s="149"/>
      <c r="Q11" s="179" t="s">
        <v>15</v>
      </c>
      <c r="R11" s="160" t="s">
        <v>47</v>
      </c>
      <c r="S11" s="160" t="s">
        <v>17</v>
      </c>
      <c r="T11" s="159"/>
      <c r="U11" s="159"/>
      <c r="V11" s="159"/>
      <c r="W11" s="159"/>
      <c r="X11" s="159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</row>
    <row r="12" spans="1:37" s="26" customFormat="1" ht="24" customHeight="1">
      <c r="A12" s="150"/>
      <c r="B12" s="142"/>
      <c r="C12" s="142"/>
      <c r="D12" s="142"/>
      <c r="E12" s="142"/>
      <c r="F12" s="155" t="s">
        <v>4</v>
      </c>
      <c r="G12" s="155"/>
      <c r="H12" s="154" t="s">
        <v>5</v>
      </c>
      <c r="I12" s="154"/>
      <c r="J12" s="155" t="s">
        <v>4</v>
      </c>
      <c r="K12" s="155"/>
      <c r="L12" s="154" t="s">
        <v>5</v>
      </c>
      <c r="M12" s="154"/>
      <c r="N12" s="68" t="s">
        <v>4</v>
      </c>
      <c r="O12" s="67" t="s">
        <v>149</v>
      </c>
      <c r="P12" s="149"/>
      <c r="Q12" s="180"/>
      <c r="R12" s="161"/>
      <c r="S12" s="161"/>
      <c r="T12" s="159"/>
      <c r="U12" s="159"/>
      <c r="V12" s="159"/>
      <c r="W12" s="159"/>
      <c r="X12" s="159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</row>
    <row r="13" spans="1:37" s="26" customFormat="1" ht="27.75" customHeight="1">
      <c r="A13" s="150"/>
      <c r="B13" s="142"/>
      <c r="C13" s="142"/>
      <c r="D13" s="142"/>
      <c r="E13" s="142"/>
      <c r="F13" s="82" t="s">
        <v>6</v>
      </c>
      <c r="G13" s="82" t="s">
        <v>7</v>
      </c>
      <c r="H13" s="18" t="s">
        <v>8</v>
      </c>
      <c r="I13" s="18" t="s">
        <v>7</v>
      </c>
      <c r="J13" s="82" t="s">
        <v>8</v>
      </c>
      <c r="K13" s="82" t="s">
        <v>9</v>
      </c>
      <c r="L13" s="18" t="s">
        <v>8</v>
      </c>
      <c r="M13" s="18" t="s">
        <v>7</v>
      </c>
      <c r="N13" s="82" t="s">
        <v>7</v>
      </c>
      <c r="O13" s="18" t="s">
        <v>7</v>
      </c>
      <c r="P13" s="149"/>
      <c r="Q13" s="181"/>
      <c r="R13" s="161"/>
      <c r="S13" s="161"/>
      <c r="T13" s="159"/>
      <c r="U13" s="159"/>
      <c r="V13" s="159"/>
      <c r="W13" s="159"/>
      <c r="X13" s="159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</row>
    <row r="14" spans="1:37" s="34" customFormat="1" ht="35.25" customHeight="1">
      <c r="A14" s="144" t="s">
        <v>185</v>
      </c>
      <c r="B14" s="145"/>
      <c r="C14" s="145"/>
      <c r="D14" s="145"/>
      <c r="E14" s="145"/>
      <c r="F14" s="41"/>
      <c r="G14" s="41"/>
      <c r="H14" s="42"/>
      <c r="I14" s="42"/>
      <c r="J14" s="41"/>
      <c r="K14" s="41"/>
      <c r="L14" s="42"/>
      <c r="M14" s="42"/>
      <c r="N14" s="41"/>
      <c r="O14" s="42"/>
      <c r="P14" s="43"/>
      <c r="Q14" s="42"/>
      <c r="R14" s="42"/>
      <c r="S14" s="42"/>
      <c r="T14" s="44"/>
      <c r="U14" s="42"/>
      <c r="V14" s="42"/>
      <c r="W14" s="42"/>
      <c r="X14" s="42"/>
      <c r="Y14" s="42"/>
      <c r="Z14" s="42"/>
      <c r="AA14" s="44"/>
      <c r="AB14" s="42"/>
      <c r="AC14" s="42"/>
      <c r="AD14" s="42"/>
      <c r="AE14" s="42"/>
      <c r="AF14" s="44"/>
      <c r="AG14" s="42"/>
      <c r="AH14" s="42"/>
      <c r="AI14" s="42"/>
      <c r="AJ14" s="111"/>
      <c r="AK14" s="42"/>
    </row>
    <row r="15" spans="1:37" s="6" customFormat="1" ht="35.25" customHeight="1">
      <c r="A15" s="113" t="s">
        <v>112</v>
      </c>
      <c r="B15" s="81" t="s">
        <v>54</v>
      </c>
      <c r="C15" s="77" t="s">
        <v>192</v>
      </c>
      <c r="D15" s="79" t="s">
        <v>100</v>
      </c>
      <c r="E15" s="79" t="s">
        <v>96</v>
      </c>
      <c r="F15" s="90"/>
      <c r="G15" s="90"/>
      <c r="H15" s="118"/>
      <c r="I15" s="118">
        <v>5</v>
      </c>
      <c r="J15" s="90"/>
      <c r="K15" s="90">
        <v>20</v>
      </c>
      <c r="L15" s="118"/>
      <c r="M15" s="118">
        <v>10</v>
      </c>
      <c r="N15" s="90"/>
      <c r="O15" s="118"/>
      <c r="P15" s="51">
        <v>42005</v>
      </c>
      <c r="Q15" s="91"/>
      <c r="R15" s="91"/>
      <c r="S15" s="91">
        <v>0</v>
      </c>
      <c r="T15" s="91">
        <f t="shared" ref="T15:T56" si="0">SUM(Q15:S15)</f>
        <v>0</v>
      </c>
      <c r="U15" s="92"/>
      <c r="V15" s="92"/>
      <c r="W15" s="91">
        <v>0</v>
      </c>
      <c r="X15" s="91" t="s">
        <v>117</v>
      </c>
      <c r="Y15" s="91">
        <v>4032</v>
      </c>
      <c r="Z15" s="91">
        <f t="shared" ref="Z15:Z79" si="1">((F15*1125+G15*2750))-((H15*1125)+(I15*2750))+((J15*1125)+(K15*1375))-((L15*1125)+(1375*M15))+(N15*908)-(O15*908)</f>
        <v>0</v>
      </c>
      <c r="AA15" s="91">
        <f t="shared" ref="AA15:AA56" si="2">SUM(Y15:Z15)</f>
        <v>4032</v>
      </c>
      <c r="AB15" s="93">
        <v>0.1249</v>
      </c>
      <c r="AC15" s="91">
        <f t="shared" ref="AC15:AC79" si="3">((F15*422+G15*1755))-((H15*422)+(I15*1755))+((J15*422)+(K15*1209))-((L15*422)+(1209*M15))+(N15*1139)-(O15*1139)</f>
        <v>3315</v>
      </c>
      <c r="AD15" s="91">
        <v>0</v>
      </c>
      <c r="AE15" s="91">
        <f t="shared" ref="AE15" si="4">Z15/12*11</f>
        <v>0</v>
      </c>
      <c r="AF15" s="91">
        <f t="shared" ref="AF15:AF56" si="5">SUM(AD15:AE15)</f>
        <v>0</v>
      </c>
      <c r="AG15" s="91">
        <v>0</v>
      </c>
      <c r="AH15" s="91">
        <v>4032</v>
      </c>
      <c r="AI15" s="95">
        <f t="shared" ref="AI15:AI79" si="6">Z15</f>
        <v>0</v>
      </c>
      <c r="AJ15" s="91">
        <f t="shared" ref="AJ15:AJ79" si="7">SUM(AH15:AI15)</f>
        <v>4032</v>
      </c>
      <c r="AK15" s="20">
        <f t="shared" ref="AK15:AK79" si="8">AC15</f>
        <v>3315</v>
      </c>
    </row>
    <row r="16" spans="1:37" s="6" customFormat="1" ht="27.75" customHeight="1">
      <c r="A16" s="38"/>
      <c r="B16" s="81"/>
      <c r="C16" s="77"/>
      <c r="D16" s="79" t="s">
        <v>100</v>
      </c>
      <c r="E16" s="79" t="s">
        <v>101</v>
      </c>
      <c r="F16" s="90"/>
      <c r="G16" s="90">
        <v>10</v>
      </c>
      <c r="H16" s="118"/>
      <c r="I16" s="118">
        <v>5</v>
      </c>
      <c r="J16" s="90"/>
      <c r="K16" s="90"/>
      <c r="L16" s="118"/>
      <c r="M16" s="118">
        <v>10</v>
      </c>
      <c r="N16" s="90"/>
      <c r="O16" s="118"/>
      <c r="P16" s="51">
        <v>42005</v>
      </c>
      <c r="Q16" s="91"/>
      <c r="R16" s="91"/>
      <c r="S16" s="91">
        <v>0</v>
      </c>
      <c r="T16" s="91">
        <f t="shared" si="0"/>
        <v>0</v>
      </c>
      <c r="U16" s="92"/>
      <c r="V16" s="92"/>
      <c r="W16" s="91">
        <v>0</v>
      </c>
      <c r="X16" s="91" t="s">
        <v>117</v>
      </c>
      <c r="Y16" s="91"/>
      <c r="Z16" s="91">
        <f t="shared" si="1"/>
        <v>0</v>
      </c>
      <c r="AA16" s="91">
        <f t="shared" si="2"/>
        <v>0</v>
      </c>
      <c r="AB16" s="93"/>
      <c r="AC16" s="91">
        <f t="shared" si="3"/>
        <v>-3315</v>
      </c>
      <c r="AD16" s="91"/>
      <c r="AE16" s="91">
        <f>Z16</f>
        <v>0</v>
      </c>
      <c r="AF16" s="91">
        <f t="shared" si="5"/>
        <v>0</v>
      </c>
      <c r="AG16" s="91">
        <f t="shared" ref="AG16:AG55" si="9">AC16</f>
        <v>-3315</v>
      </c>
      <c r="AH16" s="91"/>
      <c r="AI16" s="91">
        <f t="shared" si="6"/>
        <v>0</v>
      </c>
      <c r="AJ16" s="91">
        <f t="shared" si="7"/>
        <v>0</v>
      </c>
      <c r="AK16" s="20">
        <f t="shared" si="8"/>
        <v>-3315</v>
      </c>
    </row>
    <row r="17" spans="1:37" s="6" customFormat="1" ht="21.6" hidden="1" customHeight="1" outlineLevel="1">
      <c r="A17" s="38"/>
      <c r="B17" s="81"/>
      <c r="C17" s="77"/>
      <c r="D17" s="79" t="s">
        <v>102</v>
      </c>
      <c r="E17" s="79" t="s">
        <v>51</v>
      </c>
      <c r="F17" s="90"/>
      <c r="G17" s="90"/>
      <c r="H17" s="118"/>
      <c r="I17" s="118"/>
      <c r="J17" s="90"/>
      <c r="K17" s="90"/>
      <c r="L17" s="118"/>
      <c r="M17" s="118"/>
      <c r="N17" s="90"/>
      <c r="O17" s="118"/>
      <c r="P17" s="51"/>
      <c r="Q17" s="91"/>
      <c r="R17" s="91"/>
      <c r="S17" s="91">
        <v>0</v>
      </c>
      <c r="T17" s="91">
        <f t="shared" si="0"/>
        <v>0</v>
      </c>
      <c r="U17" s="92"/>
      <c r="V17" s="92"/>
      <c r="W17" s="91">
        <v>0</v>
      </c>
      <c r="X17" s="91" t="s">
        <v>117</v>
      </c>
      <c r="Y17" s="91"/>
      <c r="Z17" s="91">
        <f t="shared" si="1"/>
        <v>0</v>
      </c>
      <c r="AA17" s="91">
        <f t="shared" si="2"/>
        <v>0</v>
      </c>
      <c r="AB17" s="93"/>
      <c r="AC17" s="91">
        <f t="shared" si="3"/>
        <v>0</v>
      </c>
      <c r="AD17" s="91"/>
      <c r="AE17" s="91">
        <f>Z17</f>
        <v>0</v>
      </c>
      <c r="AF17" s="91">
        <f t="shared" si="5"/>
        <v>0</v>
      </c>
      <c r="AG17" s="91">
        <f t="shared" si="9"/>
        <v>0</v>
      </c>
      <c r="AH17" s="91"/>
      <c r="AI17" s="94">
        <f t="shared" si="6"/>
        <v>0</v>
      </c>
      <c r="AJ17" s="91">
        <f t="shared" si="7"/>
        <v>0</v>
      </c>
      <c r="AK17" s="20">
        <f t="shared" si="8"/>
        <v>0</v>
      </c>
    </row>
    <row r="18" spans="1:37" s="6" customFormat="1" ht="21.6" hidden="1" customHeight="1" outlineLevel="1">
      <c r="A18" s="38"/>
      <c r="B18" s="81"/>
      <c r="C18" s="77"/>
      <c r="D18" s="79" t="s">
        <v>101</v>
      </c>
      <c r="E18" s="79" t="s">
        <v>51</v>
      </c>
      <c r="F18" s="90"/>
      <c r="G18" s="90"/>
      <c r="H18" s="118"/>
      <c r="I18" s="118"/>
      <c r="J18" s="90"/>
      <c r="K18" s="90"/>
      <c r="L18" s="118"/>
      <c r="M18" s="118"/>
      <c r="N18" s="90"/>
      <c r="O18" s="118"/>
      <c r="P18" s="51"/>
      <c r="Q18" s="91"/>
      <c r="R18" s="91"/>
      <c r="S18" s="91">
        <v>0</v>
      </c>
      <c r="T18" s="91">
        <f t="shared" si="0"/>
        <v>0</v>
      </c>
      <c r="U18" s="92"/>
      <c r="V18" s="92"/>
      <c r="W18" s="91">
        <v>0</v>
      </c>
      <c r="X18" s="91" t="s">
        <v>117</v>
      </c>
      <c r="Y18" s="91"/>
      <c r="Z18" s="91">
        <f t="shared" si="1"/>
        <v>0</v>
      </c>
      <c r="AA18" s="91">
        <f t="shared" si="2"/>
        <v>0</v>
      </c>
      <c r="AB18" s="93"/>
      <c r="AC18" s="91">
        <f t="shared" si="3"/>
        <v>0</v>
      </c>
      <c r="AD18" s="91"/>
      <c r="AE18" s="91">
        <f>Z18</f>
        <v>0</v>
      </c>
      <c r="AF18" s="91">
        <f t="shared" si="5"/>
        <v>0</v>
      </c>
      <c r="AG18" s="91">
        <f t="shared" si="9"/>
        <v>0</v>
      </c>
      <c r="AH18" s="91"/>
      <c r="AI18" s="91">
        <f t="shared" si="6"/>
        <v>0</v>
      </c>
      <c r="AJ18" s="91">
        <f t="shared" si="7"/>
        <v>0</v>
      </c>
      <c r="AK18" s="20">
        <f t="shared" si="8"/>
        <v>0</v>
      </c>
    </row>
    <row r="19" spans="1:37" s="6" customFormat="1" ht="21.6" hidden="1" customHeight="1" outlineLevel="1">
      <c r="A19" s="38"/>
      <c r="B19" s="81"/>
      <c r="C19" s="77"/>
      <c r="D19" s="79" t="s">
        <v>104</v>
      </c>
      <c r="E19" s="79" t="s">
        <v>51</v>
      </c>
      <c r="F19" s="90"/>
      <c r="G19" s="90"/>
      <c r="H19" s="118"/>
      <c r="I19" s="118"/>
      <c r="J19" s="90"/>
      <c r="K19" s="90"/>
      <c r="L19" s="118"/>
      <c r="M19" s="118"/>
      <c r="N19" s="90"/>
      <c r="O19" s="118"/>
      <c r="P19" s="51"/>
      <c r="Q19" s="91"/>
      <c r="R19" s="91"/>
      <c r="S19" s="91">
        <v>0</v>
      </c>
      <c r="T19" s="91">
        <f t="shared" si="0"/>
        <v>0</v>
      </c>
      <c r="U19" s="92"/>
      <c r="V19" s="92"/>
      <c r="W19" s="91">
        <v>0</v>
      </c>
      <c r="X19" s="91" t="s">
        <v>117</v>
      </c>
      <c r="Y19" s="91"/>
      <c r="Z19" s="91">
        <f t="shared" si="1"/>
        <v>0</v>
      </c>
      <c r="AA19" s="91">
        <f t="shared" si="2"/>
        <v>0</v>
      </c>
      <c r="AB19" s="93"/>
      <c r="AC19" s="91">
        <f t="shared" si="3"/>
        <v>0</v>
      </c>
      <c r="AD19" s="91"/>
      <c r="AE19" s="91">
        <f>Z19</f>
        <v>0</v>
      </c>
      <c r="AF19" s="91">
        <f t="shared" si="5"/>
        <v>0</v>
      </c>
      <c r="AG19" s="91">
        <f>AC19</f>
        <v>0</v>
      </c>
      <c r="AH19" s="91"/>
      <c r="AI19" s="94">
        <f t="shared" si="6"/>
        <v>0</v>
      </c>
      <c r="AJ19" s="91">
        <f t="shared" si="7"/>
        <v>0</v>
      </c>
      <c r="AK19" s="20">
        <f t="shared" si="8"/>
        <v>0</v>
      </c>
    </row>
    <row r="20" spans="1:37" ht="34.5" customHeight="1" collapsed="1">
      <c r="A20" s="114" t="s">
        <v>160</v>
      </c>
      <c r="B20" s="81" t="s">
        <v>68</v>
      </c>
      <c r="C20" s="77" t="s">
        <v>193</v>
      </c>
      <c r="D20" s="77" t="s">
        <v>61</v>
      </c>
      <c r="E20" s="77" t="s">
        <v>69</v>
      </c>
      <c r="F20" s="90"/>
      <c r="G20" s="90">
        <v>6</v>
      </c>
      <c r="H20" s="36"/>
      <c r="I20" s="36">
        <v>5</v>
      </c>
      <c r="J20" s="90"/>
      <c r="K20" s="90">
        <v>12</v>
      </c>
      <c r="L20" s="36"/>
      <c r="M20" s="36">
        <v>10</v>
      </c>
      <c r="N20" s="90"/>
      <c r="O20" s="36"/>
      <c r="P20" s="51">
        <v>42005</v>
      </c>
      <c r="Q20" s="91"/>
      <c r="R20" s="91"/>
      <c r="S20" s="91">
        <v>0</v>
      </c>
      <c r="T20" s="91">
        <f t="shared" ref="T20" si="10">SUM(Q20:S20)</f>
        <v>0</v>
      </c>
      <c r="U20" s="92"/>
      <c r="V20" s="92"/>
      <c r="W20" s="91">
        <v>0</v>
      </c>
      <c r="X20" s="91" t="s">
        <v>117</v>
      </c>
      <c r="Y20" s="91">
        <v>45424</v>
      </c>
      <c r="Z20" s="91">
        <f t="shared" ref="Z20:Z26" si="11">((F20*1125+G20*2750))-((H20*1125)+(I20*2750))+((J20*1125)+(K20*1375))-((L20*1125)+(1375*M20))+(N20*908)-(O20*908)</f>
        <v>5500</v>
      </c>
      <c r="AA20" s="91">
        <f t="shared" ref="AA20" si="12">SUM(Y20:Z20)</f>
        <v>50924</v>
      </c>
      <c r="AB20" s="93">
        <v>0.91410000000000002</v>
      </c>
      <c r="AC20" s="91">
        <f t="shared" ref="AC20:AC26" si="13">((F20*422+G20*1755))-((H20*422)+(I20*1755))+((J20*422)+(K20*1209))-((L20*422)+(1209*M20))+(N20*1139)-(O20*1139)</f>
        <v>4173</v>
      </c>
      <c r="AD20" s="91">
        <v>0</v>
      </c>
      <c r="AE20" s="91">
        <v>0</v>
      </c>
      <c r="AF20" s="91">
        <f t="shared" ref="AF20" si="14">SUM(AD20:AE20)</f>
        <v>0</v>
      </c>
      <c r="AG20" s="91">
        <v>0</v>
      </c>
      <c r="AH20" s="91">
        <v>45424</v>
      </c>
      <c r="AI20" s="94">
        <f t="shared" ref="AI20:AI26" si="15">Z20</f>
        <v>5500</v>
      </c>
      <c r="AJ20" s="91">
        <f t="shared" ref="AJ20:AJ26" si="16">SUM(AH20:AI20)</f>
        <v>50924</v>
      </c>
      <c r="AK20" s="20">
        <f t="shared" ref="AK20:AK26" si="17">AC20</f>
        <v>4173</v>
      </c>
    </row>
    <row r="21" spans="1:37" ht="32.25" customHeight="1">
      <c r="A21" s="17"/>
      <c r="B21" s="81"/>
      <c r="C21" s="77"/>
      <c r="D21" s="77" t="s">
        <v>58</v>
      </c>
      <c r="E21" s="77" t="s">
        <v>70</v>
      </c>
      <c r="F21" s="90"/>
      <c r="G21" s="90">
        <v>6</v>
      </c>
      <c r="H21" s="36"/>
      <c r="I21" s="36"/>
      <c r="J21" s="90"/>
      <c r="K21" s="90">
        <v>12</v>
      </c>
      <c r="L21" s="36">
        <v>9</v>
      </c>
      <c r="M21" s="36">
        <v>11</v>
      </c>
      <c r="N21" s="90"/>
      <c r="O21" s="36"/>
      <c r="P21" s="51">
        <v>42005</v>
      </c>
      <c r="Q21" s="91">
        <v>10000</v>
      </c>
      <c r="R21" s="91"/>
      <c r="S21" s="91">
        <v>0</v>
      </c>
      <c r="T21" s="91">
        <f t="shared" ref="T21:T26" si="18">SUM(Q21:S21)</f>
        <v>10000</v>
      </c>
      <c r="U21" s="92">
        <v>10000</v>
      </c>
      <c r="V21" s="92">
        <v>0</v>
      </c>
      <c r="W21" s="91">
        <v>10000</v>
      </c>
      <c r="X21" s="91" t="s">
        <v>117</v>
      </c>
      <c r="Y21" s="91"/>
      <c r="Z21" s="91">
        <f t="shared" si="11"/>
        <v>7750</v>
      </c>
      <c r="AA21" s="91">
        <f t="shared" ref="AA21:AA26" si="19">SUM(Y21:Z21)</f>
        <v>7750</v>
      </c>
      <c r="AB21" s="93"/>
      <c r="AC21" s="91">
        <f t="shared" si="13"/>
        <v>7941</v>
      </c>
      <c r="AD21" s="91"/>
      <c r="AE21" s="91">
        <v>0</v>
      </c>
      <c r="AF21" s="91">
        <f t="shared" ref="AF21:AF26" si="20">SUM(AD21:AE21)</f>
        <v>0</v>
      </c>
      <c r="AG21" s="91">
        <v>0</v>
      </c>
      <c r="AH21" s="91"/>
      <c r="AI21" s="91">
        <f t="shared" si="15"/>
        <v>7750</v>
      </c>
      <c r="AJ21" s="91">
        <f t="shared" si="16"/>
        <v>7750</v>
      </c>
      <c r="AK21" s="20">
        <f t="shared" si="17"/>
        <v>7941</v>
      </c>
    </row>
    <row r="22" spans="1:37" ht="39.75" customHeight="1">
      <c r="A22" s="114" t="s">
        <v>113</v>
      </c>
      <c r="B22" s="81" t="s">
        <v>72</v>
      </c>
      <c r="C22" s="77" t="s">
        <v>195</v>
      </c>
      <c r="D22" s="77" t="s">
        <v>194</v>
      </c>
      <c r="E22" s="77" t="s">
        <v>205</v>
      </c>
      <c r="F22" s="90"/>
      <c r="G22" s="90">
        <v>6</v>
      </c>
      <c r="H22" s="36">
        <v>4</v>
      </c>
      <c r="I22" s="36"/>
      <c r="J22" s="90"/>
      <c r="K22" s="90">
        <v>12</v>
      </c>
      <c r="L22" s="36">
        <v>15</v>
      </c>
      <c r="M22" s="36"/>
      <c r="N22" s="90"/>
      <c r="O22" s="36"/>
      <c r="P22" s="51">
        <v>42005</v>
      </c>
      <c r="Q22" s="125">
        <v>15000</v>
      </c>
      <c r="R22" s="125">
        <v>25000</v>
      </c>
      <c r="S22" s="125">
        <v>80000</v>
      </c>
      <c r="T22" s="125">
        <f t="shared" si="18"/>
        <v>120000</v>
      </c>
      <c r="U22" s="92">
        <v>120000</v>
      </c>
      <c r="V22" s="92">
        <v>0</v>
      </c>
      <c r="W22" s="91">
        <v>0</v>
      </c>
      <c r="X22" s="91" t="s">
        <v>117</v>
      </c>
      <c r="Y22" s="91">
        <v>24058</v>
      </c>
      <c r="Z22" s="91">
        <f t="shared" si="11"/>
        <v>11625</v>
      </c>
      <c r="AA22" s="91">
        <f t="shared" si="19"/>
        <v>35683</v>
      </c>
      <c r="AB22" s="93">
        <v>0.46820000000000001</v>
      </c>
      <c r="AC22" s="91">
        <f t="shared" si="13"/>
        <v>17020</v>
      </c>
      <c r="AD22" s="91">
        <v>0</v>
      </c>
      <c r="AE22" s="91">
        <v>0</v>
      </c>
      <c r="AF22" s="91">
        <f t="shared" si="20"/>
        <v>0</v>
      </c>
      <c r="AG22" s="91">
        <v>0</v>
      </c>
      <c r="AH22" s="91">
        <v>24058</v>
      </c>
      <c r="AI22" s="94">
        <f t="shared" si="15"/>
        <v>11625</v>
      </c>
      <c r="AJ22" s="91">
        <f t="shared" si="16"/>
        <v>35683</v>
      </c>
      <c r="AK22" s="20">
        <f t="shared" si="17"/>
        <v>17020</v>
      </c>
    </row>
    <row r="23" spans="1:37" ht="40.5" customHeight="1">
      <c r="A23" s="114" t="s">
        <v>114</v>
      </c>
      <c r="B23" s="81" t="s">
        <v>206</v>
      </c>
      <c r="C23" s="77" t="s">
        <v>196</v>
      </c>
      <c r="D23" s="77" t="s">
        <v>74</v>
      </c>
      <c r="E23" s="80" t="s">
        <v>57</v>
      </c>
      <c r="F23" s="90"/>
      <c r="G23" s="90">
        <v>10</v>
      </c>
      <c r="H23" s="88">
        <v>1</v>
      </c>
      <c r="I23" s="88">
        <v>4</v>
      </c>
      <c r="J23" s="90"/>
      <c r="K23" s="90"/>
      <c r="L23" s="88">
        <v>3</v>
      </c>
      <c r="M23" s="88">
        <v>8</v>
      </c>
      <c r="N23" s="90"/>
      <c r="O23" s="88"/>
      <c r="P23" s="51">
        <v>42005</v>
      </c>
      <c r="Q23" s="91">
        <v>25000</v>
      </c>
      <c r="R23" s="91"/>
      <c r="S23" s="91">
        <v>30000</v>
      </c>
      <c r="T23" s="91">
        <f t="shared" si="18"/>
        <v>55000</v>
      </c>
      <c r="U23" s="92">
        <v>55000</v>
      </c>
      <c r="V23" s="92">
        <v>0</v>
      </c>
      <c r="W23" s="91">
        <v>10000</v>
      </c>
      <c r="X23" s="91" t="s">
        <v>117</v>
      </c>
      <c r="Y23" s="91">
        <v>3761</v>
      </c>
      <c r="Z23" s="91">
        <f t="shared" si="11"/>
        <v>1000</v>
      </c>
      <c r="AA23" s="91">
        <f t="shared" si="19"/>
        <v>4761</v>
      </c>
      <c r="AB23" s="93">
        <v>9.9699999999999997E-2</v>
      </c>
      <c r="AC23" s="91">
        <f t="shared" si="13"/>
        <v>-830</v>
      </c>
      <c r="AD23" s="91">
        <v>0</v>
      </c>
      <c r="AE23" s="91">
        <v>0</v>
      </c>
      <c r="AF23" s="91">
        <f t="shared" si="20"/>
        <v>0</v>
      </c>
      <c r="AG23" s="91">
        <v>0</v>
      </c>
      <c r="AH23" s="91">
        <v>3761</v>
      </c>
      <c r="AI23" s="91">
        <f t="shared" si="15"/>
        <v>1000</v>
      </c>
      <c r="AJ23" s="91">
        <f t="shared" si="16"/>
        <v>4761</v>
      </c>
      <c r="AK23" s="20">
        <f t="shared" si="17"/>
        <v>-830</v>
      </c>
    </row>
    <row r="24" spans="1:37" ht="31.5" customHeight="1">
      <c r="A24" s="17"/>
      <c r="B24" s="81"/>
      <c r="C24" s="77"/>
      <c r="D24" s="77" t="s">
        <v>74</v>
      </c>
      <c r="E24" s="80" t="s">
        <v>50</v>
      </c>
      <c r="F24" s="90"/>
      <c r="G24" s="90"/>
      <c r="H24" s="88">
        <v>1</v>
      </c>
      <c r="I24" s="88">
        <v>4</v>
      </c>
      <c r="J24" s="90"/>
      <c r="K24" s="90">
        <v>20</v>
      </c>
      <c r="L24" s="88">
        <v>3</v>
      </c>
      <c r="M24" s="88">
        <v>8</v>
      </c>
      <c r="N24" s="90"/>
      <c r="O24" s="88"/>
      <c r="P24" s="51">
        <v>42005</v>
      </c>
      <c r="Q24" s="91"/>
      <c r="R24" s="91"/>
      <c r="S24" s="91">
        <v>0</v>
      </c>
      <c r="T24" s="91">
        <f t="shared" si="18"/>
        <v>0</v>
      </c>
      <c r="U24" s="92"/>
      <c r="V24" s="92"/>
      <c r="W24" s="91">
        <v>0</v>
      </c>
      <c r="X24" s="91" t="s">
        <v>117</v>
      </c>
      <c r="Y24" s="91"/>
      <c r="Z24" s="91">
        <f t="shared" si="11"/>
        <v>1000</v>
      </c>
      <c r="AA24" s="91">
        <f t="shared" si="19"/>
        <v>1000</v>
      </c>
      <c r="AB24" s="93"/>
      <c r="AC24" s="91">
        <f t="shared" si="13"/>
        <v>5800</v>
      </c>
      <c r="AD24" s="91"/>
      <c r="AE24" s="91">
        <v>0</v>
      </c>
      <c r="AF24" s="91">
        <f t="shared" si="20"/>
        <v>0</v>
      </c>
      <c r="AG24" s="91">
        <v>0</v>
      </c>
      <c r="AH24" s="91"/>
      <c r="AI24" s="94">
        <f t="shared" si="15"/>
        <v>1000</v>
      </c>
      <c r="AJ24" s="91">
        <f t="shared" si="16"/>
        <v>1000</v>
      </c>
      <c r="AK24" s="20">
        <f t="shared" si="17"/>
        <v>5800</v>
      </c>
    </row>
    <row r="25" spans="1:37" ht="24.75" hidden="1" customHeight="1" outlineLevel="1">
      <c r="A25" s="17"/>
      <c r="B25" s="81"/>
      <c r="C25" s="77"/>
      <c r="D25" s="77" t="s">
        <v>75</v>
      </c>
      <c r="E25" s="77" t="s">
        <v>51</v>
      </c>
      <c r="F25" s="90"/>
      <c r="G25" s="90"/>
      <c r="H25" s="36"/>
      <c r="I25" s="36"/>
      <c r="J25" s="90"/>
      <c r="K25" s="90"/>
      <c r="L25" s="36"/>
      <c r="M25" s="36"/>
      <c r="N25" s="90"/>
      <c r="O25" s="36"/>
      <c r="P25" s="51"/>
      <c r="Q25" s="91"/>
      <c r="R25" s="91"/>
      <c r="S25" s="91">
        <v>0</v>
      </c>
      <c r="T25" s="91">
        <f t="shared" si="18"/>
        <v>0</v>
      </c>
      <c r="U25" s="92"/>
      <c r="V25" s="92"/>
      <c r="W25" s="91">
        <v>0</v>
      </c>
      <c r="X25" s="91" t="s">
        <v>117</v>
      </c>
      <c r="Y25" s="91"/>
      <c r="Z25" s="91">
        <f t="shared" si="11"/>
        <v>0</v>
      </c>
      <c r="AA25" s="91">
        <f t="shared" si="19"/>
        <v>0</v>
      </c>
      <c r="AB25" s="93"/>
      <c r="AC25" s="91">
        <f t="shared" si="13"/>
        <v>0</v>
      </c>
      <c r="AD25" s="91"/>
      <c r="AE25" s="91">
        <f t="shared" ref="AE25:AE26" si="21">Z25</f>
        <v>0</v>
      </c>
      <c r="AF25" s="91">
        <f t="shared" si="20"/>
        <v>0</v>
      </c>
      <c r="AG25" s="91">
        <f t="shared" ref="AG25:AG26" si="22">AC25</f>
        <v>0</v>
      </c>
      <c r="AH25" s="91"/>
      <c r="AI25" s="91">
        <f t="shared" si="15"/>
        <v>0</v>
      </c>
      <c r="AJ25" s="91">
        <f t="shared" si="16"/>
        <v>0</v>
      </c>
      <c r="AK25" s="20">
        <f t="shared" si="17"/>
        <v>0</v>
      </c>
    </row>
    <row r="26" spans="1:37" ht="25.5" hidden="1" customHeight="1" outlineLevel="1">
      <c r="A26" s="17"/>
      <c r="B26" s="81"/>
      <c r="C26" s="77"/>
      <c r="D26" s="77" t="s">
        <v>76</v>
      </c>
      <c r="E26" s="77" t="s">
        <v>51</v>
      </c>
      <c r="F26" s="90"/>
      <c r="G26" s="90"/>
      <c r="H26" s="36"/>
      <c r="I26" s="36"/>
      <c r="J26" s="90"/>
      <c r="K26" s="90"/>
      <c r="L26" s="36"/>
      <c r="M26" s="36"/>
      <c r="N26" s="90"/>
      <c r="O26" s="36"/>
      <c r="P26" s="51"/>
      <c r="Q26" s="91"/>
      <c r="R26" s="91"/>
      <c r="S26" s="91">
        <v>0</v>
      </c>
      <c r="T26" s="91">
        <f t="shared" si="18"/>
        <v>0</v>
      </c>
      <c r="U26" s="92"/>
      <c r="V26" s="92"/>
      <c r="W26" s="91">
        <v>0</v>
      </c>
      <c r="X26" s="91" t="s">
        <v>117</v>
      </c>
      <c r="Y26" s="91"/>
      <c r="Z26" s="91">
        <f t="shared" si="11"/>
        <v>0</v>
      </c>
      <c r="AA26" s="91">
        <f t="shared" si="19"/>
        <v>0</v>
      </c>
      <c r="AB26" s="93"/>
      <c r="AC26" s="91">
        <f t="shared" si="13"/>
        <v>0</v>
      </c>
      <c r="AD26" s="91"/>
      <c r="AE26" s="91">
        <f t="shared" si="21"/>
        <v>0</v>
      </c>
      <c r="AF26" s="91">
        <f t="shared" si="20"/>
        <v>0</v>
      </c>
      <c r="AG26" s="91">
        <f t="shared" si="22"/>
        <v>0</v>
      </c>
      <c r="AH26" s="91"/>
      <c r="AI26" s="94">
        <f t="shared" si="15"/>
        <v>0</v>
      </c>
      <c r="AJ26" s="91">
        <f t="shared" si="16"/>
        <v>0</v>
      </c>
      <c r="AK26" s="20">
        <f t="shared" si="17"/>
        <v>0</v>
      </c>
    </row>
    <row r="27" spans="1:37" s="35" customFormat="1" ht="35.25" customHeight="1" collapsed="1">
      <c r="A27" s="146" t="s">
        <v>203</v>
      </c>
      <c r="B27" s="147"/>
      <c r="C27" s="147"/>
      <c r="D27" s="147"/>
      <c r="E27" s="148" t="s">
        <v>122</v>
      </c>
      <c r="F27" s="107">
        <f>SUM(F15:F26)</f>
        <v>0</v>
      </c>
      <c r="G27" s="107">
        <f t="shared" ref="G27:AK27" si="23">SUM(G15:G26)</f>
        <v>38</v>
      </c>
      <c r="H27" s="108">
        <f t="shared" si="23"/>
        <v>6</v>
      </c>
      <c r="I27" s="108">
        <f t="shared" si="23"/>
        <v>23</v>
      </c>
      <c r="J27" s="107">
        <f t="shared" si="23"/>
        <v>0</v>
      </c>
      <c r="K27" s="107">
        <f t="shared" si="23"/>
        <v>76</v>
      </c>
      <c r="L27" s="108">
        <f t="shared" si="23"/>
        <v>30</v>
      </c>
      <c r="M27" s="108">
        <f t="shared" si="23"/>
        <v>57</v>
      </c>
      <c r="N27" s="107">
        <f t="shared" si="23"/>
        <v>0</v>
      </c>
      <c r="O27" s="108">
        <f t="shared" si="23"/>
        <v>0</v>
      </c>
      <c r="P27" s="108"/>
      <c r="Q27" s="109">
        <f t="shared" si="23"/>
        <v>50000</v>
      </c>
      <c r="R27" s="109">
        <f t="shared" si="23"/>
        <v>25000</v>
      </c>
      <c r="S27" s="109">
        <f t="shared" si="23"/>
        <v>110000</v>
      </c>
      <c r="T27" s="109">
        <f t="shared" si="23"/>
        <v>185000</v>
      </c>
      <c r="U27" s="109">
        <f t="shared" si="23"/>
        <v>185000</v>
      </c>
      <c r="V27" s="109">
        <f t="shared" si="23"/>
        <v>0</v>
      </c>
      <c r="W27" s="109">
        <f t="shared" si="23"/>
        <v>20000</v>
      </c>
      <c r="X27" s="109"/>
      <c r="Y27" s="109">
        <f t="shared" si="23"/>
        <v>77275</v>
      </c>
      <c r="Z27" s="109">
        <f t="shared" si="23"/>
        <v>26875</v>
      </c>
      <c r="AA27" s="109">
        <f t="shared" si="23"/>
        <v>104150</v>
      </c>
      <c r="AB27" s="110">
        <f t="shared" si="23"/>
        <v>1.6068999999999998</v>
      </c>
      <c r="AC27" s="109">
        <f t="shared" si="23"/>
        <v>34104</v>
      </c>
      <c r="AD27" s="109">
        <f t="shared" si="23"/>
        <v>0</v>
      </c>
      <c r="AE27" s="109">
        <f t="shared" si="23"/>
        <v>0</v>
      </c>
      <c r="AF27" s="109">
        <f t="shared" si="23"/>
        <v>0</v>
      </c>
      <c r="AG27" s="109">
        <f t="shared" si="23"/>
        <v>-3315</v>
      </c>
      <c r="AH27" s="109">
        <f t="shared" si="23"/>
        <v>77275</v>
      </c>
      <c r="AI27" s="109">
        <f t="shared" si="23"/>
        <v>26875</v>
      </c>
      <c r="AJ27" s="109">
        <f t="shared" si="23"/>
        <v>104150</v>
      </c>
      <c r="AK27" s="39">
        <f t="shared" si="23"/>
        <v>34104</v>
      </c>
    </row>
    <row r="28" spans="1:37" s="6" customFormat="1" ht="18.75" customHeight="1">
      <c r="A28" s="167" t="s">
        <v>204</v>
      </c>
      <c r="B28" s="168"/>
      <c r="C28" s="168"/>
      <c r="D28" s="168"/>
      <c r="E28" s="169"/>
      <c r="F28" s="106" t="s">
        <v>202</v>
      </c>
      <c r="G28" s="106" t="s">
        <v>143</v>
      </c>
      <c r="H28" s="106"/>
      <c r="I28" s="106"/>
      <c r="J28" s="106" t="s">
        <v>202</v>
      </c>
      <c r="K28" s="106" t="s">
        <v>143</v>
      </c>
      <c r="L28" s="106"/>
      <c r="M28" s="106"/>
      <c r="N28" s="106" t="s">
        <v>202</v>
      </c>
      <c r="O28" s="106"/>
      <c r="P28" s="102"/>
      <c r="Q28" s="103"/>
      <c r="R28" s="103"/>
      <c r="S28" s="103"/>
      <c r="T28" s="103"/>
      <c r="U28" s="103"/>
      <c r="V28" s="103"/>
      <c r="W28" s="103"/>
      <c r="X28" s="104"/>
      <c r="Y28" s="103"/>
      <c r="Z28" s="105"/>
      <c r="AA28" s="103"/>
      <c r="AB28" s="104"/>
      <c r="AC28" s="105"/>
      <c r="AD28" s="103"/>
      <c r="AE28" s="103"/>
      <c r="AF28" s="103"/>
      <c r="AG28" s="103"/>
      <c r="AH28" s="103"/>
      <c r="AI28" s="103"/>
      <c r="AJ28" s="103"/>
      <c r="AK28" s="83"/>
    </row>
    <row r="29" spans="1:37" s="6" customFormat="1" ht="27" customHeight="1">
      <c r="A29" s="184"/>
      <c r="B29" s="185"/>
      <c r="C29" s="185"/>
      <c r="D29" s="185"/>
      <c r="E29" s="186"/>
      <c r="F29" s="126">
        <f>F27+G27-H27-I27</f>
        <v>9</v>
      </c>
      <c r="G29" s="126">
        <f>G27-I27</f>
        <v>15</v>
      </c>
      <c r="H29" s="127"/>
      <c r="I29" s="127"/>
      <c r="J29" s="126">
        <f>J27+K27-L27-M27</f>
        <v>-11</v>
      </c>
      <c r="K29" s="126">
        <f>K27-M27</f>
        <v>19</v>
      </c>
      <c r="L29" s="127"/>
      <c r="M29" s="127"/>
      <c r="N29" s="126">
        <f>N27-O27</f>
        <v>0</v>
      </c>
      <c r="O29" s="127"/>
      <c r="P29" s="102"/>
      <c r="Q29" s="103"/>
      <c r="R29" s="103"/>
      <c r="S29" s="103"/>
      <c r="T29" s="103"/>
      <c r="U29" s="103"/>
      <c r="V29" s="103"/>
      <c r="W29" s="103"/>
      <c r="X29" s="104"/>
      <c r="Y29" s="103"/>
      <c r="Z29" s="105"/>
      <c r="AA29" s="103"/>
      <c r="AB29" s="104"/>
      <c r="AC29" s="105"/>
      <c r="AD29" s="103"/>
      <c r="AE29" s="103"/>
      <c r="AF29" s="103"/>
      <c r="AG29" s="103"/>
      <c r="AH29" s="103"/>
      <c r="AI29" s="103"/>
      <c r="AJ29" s="103"/>
      <c r="AK29" s="83"/>
    </row>
    <row r="30" spans="1:37" s="54" customFormat="1" ht="18.75" customHeight="1">
      <c r="A30" s="84"/>
      <c r="B30" s="85"/>
      <c r="C30" s="85"/>
      <c r="D30" s="85"/>
      <c r="E30" s="85"/>
      <c r="F30" s="86"/>
      <c r="G30" s="86"/>
      <c r="H30" s="87"/>
      <c r="I30" s="87"/>
      <c r="J30" s="86"/>
      <c r="K30" s="86"/>
      <c r="L30" s="87"/>
      <c r="M30" s="87"/>
      <c r="N30" s="86"/>
      <c r="O30" s="87"/>
      <c r="P30" s="98"/>
      <c r="Q30" s="99"/>
      <c r="R30" s="99"/>
      <c r="S30" s="99"/>
      <c r="T30" s="99"/>
      <c r="U30" s="99"/>
      <c r="V30" s="99"/>
      <c r="W30" s="99"/>
      <c r="X30" s="100"/>
      <c r="Y30" s="99"/>
      <c r="Z30" s="101"/>
      <c r="AA30" s="99"/>
      <c r="AB30" s="100"/>
      <c r="AC30" s="101"/>
      <c r="AD30" s="99"/>
      <c r="AE30" s="99"/>
      <c r="AF30" s="99"/>
      <c r="AG30" s="99"/>
      <c r="AH30" s="99"/>
      <c r="AI30" s="99"/>
      <c r="AJ30" s="99"/>
      <c r="AK30" s="83"/>
    </row>
    <row r="31" spans="1:37" s="34" customFormat="1" ht="39" customHeight="1">
      <c r="A31" s="144" t="s">
        <v>187</v>
      </c>
      <c r="B31" s="145"/>
      <c r="C31" s="145"/>
      <c r="D31" s="145"/>
      <c r="E31" s="145"/>
      <c r="F31" s="41"/>
      <c r="G31" s="41"/>
      <c r="H31" s="42"/>
      <c r="I31" s="42"/>
      <c r="J31" s="41"/>
      <c r="K31" s="41"/>
      <c r="L31" s="42"/>
      <c r="M31" s="42"/>
      <c r="N31" s="41"/>
      <c r="O31" s="42"/>
      <c r="P31" s="43"/>
      <c r="Q31" s="42"/>
      <c r="R31" s="42"/>
      <c r="S31" s="42"/>
      <c r="T31" s="44"/>
      <c r="U31" s="42"/>
      <c r="V31" s="42"/>
      <c r="W31" s="42"/>
      <c r="X31" s="42"/>
      <c r="Y31" s="42"/>
      <c r="Z31" s="42"/>
      <c r="AA31" s="44"/>
      <c r="AB31" s="42"/>
      <c r="AC31" s="42"/>
      <c r="AD31" s="42"/>
      <c r="AE31" s="42"/>
      <c r="AF31" s="44"/>
      <c r="AG31" s="42"/>
      <c r="AH31" s="42"/>
      <c r="AI31" s="42"/>
      <c r="AJ31" s="111"/>
      <c r="AK31" s="42"/>
    </row>
    <row r="32" spans="1:37" s="6" customFormat="1" ht="34.5" customHeight="1">
      <c r="A32" s="113" t="s">
        <v>112</v>
      </c>
      <c r="B32" s="81" t="s">
        <v>55</v>
      </c>
      <c r="C32" s="77" t="s">
        <v>197</v>
      </c>
      <c r="D32" s="79"/>
      <c r="E32" s="79"/>
      <c r="F32" s="90"/>
      <c r="G32" s="90"/>
      <c r="H32" s="118"/>
      <c r="I32" s="118"/>
      <c r="J32" s="90"/>
      <c r="K32" s="90"/>
      <c r="L32" s="118"/>
      <c r="M32" s="118"/>
      <c r="N32" s="90"/>
      <c r="O32" s="118"/>
      <c r="P32" s="51"/>
      <c r="Q32" s="91"/>
      <c r="R32" s="91"/>
      <c r="S32" s="91"/>
      <c r="T32" s="91"/>
      <c r="U32" s="92"/>
      <c r="V32" s="92"/>
      <c r="W32" s="91"/>
      <c r="X32" s="91"/>
      <c r="Y32" s="91"/>
      <c r="Z32" s="91"/>
      <c r="AA32" s="91"/>
      <c r="AB32" s="93"/>
      <c r="AC32" s="91"/>
      <c r="AD32" s="91"/>
      <c r="AE32" s="91"/>
      <c r="AF32" s="91"/>
      <c r="AG32" s="91"/>
      <c r="AH32" s="91"/>
      <c r="AI32" s="91"/>
      <c r="AJ32" s="91"/>
      <c r="AK32" s="20">
        <f t="shared" si="8"/>
        <v>0</v>
      </c>
    </row>
    <row r="33" spans="1:37" s="6" customFormat="1" ht="18" hidden="1" customHeight="1" outlineLevel="1">
      <c r="A33" s="113"/>
      <c r="B33" s="81"/>
      <c r="C33" s="77"/>
      <c r="D33" s="79" t="s">
        <v>97</v>
      </c>
      <c r="E33" s="79" t="s">
        <v>51</v>
      </c>
      <c r="F33" s="90"/>
      <c r="G33" s="90"/>
      <c r="H33" s="118"/>
      <c r="I33" s="118"/>
      <c r="J33" s="90"/>
      <c r="K33" s="90"/>
      <c r="L33" s="118"/>
      <c r="M33" s="118"/>
      <c r="N33" s="90"/>
      <c r="O33" s="118"/>
      <c r="P33" s="51"/>
      <c r="Q33" s="91"/>
      <c r="R33" s="91"/>
      <c r="S33" s="91">
        <v>0</v>
      </c>
      <c r="T33" s="91">
        <f t="shared" ref="T33" si="24">SUM(Q33:S33)</f>
        <v>0</v>
      </c>
      <c r="U33" s="92"/>
      <c r="V33" s="92"/>
      <c r="W33" s="91">
        <v>0</v>
      </c>
      <c r="X33" s="91" t="s">
        <v>117</v>
      </c>
      <c r="Y33" s="91"/>
      <c r="Z33" s="91">
        <f t="shared" ref="Z33" si="25">((F33*1125+G33*2750))-((H33*1125)+(I33*2750))+((J33*1125)+(K33*1375))-((L33*1125)+(1375*M33))+(N33*908)-(O33*908)</f>
        <v>0</v>
      </c>
      <c r="AA33" s="91">
        <f t="shared" ref="AA33" si="26">SUM(Y33:Z33)</f>
        <v>0</v>
      </c>
      <c r="AB33" s="93"/>
      <c r="AC33" s="91">
        <f t="shared" ref="AC33" si="27">((F33*422+G33*1755))-((H33*422)+(I33*1755))+((J33*422)+(K33*1209))-((L33*422)+(1209*M33))+(N33*1139)-(O33*1139)</f>
        <v>0</v>
      </c>
      <c r="AD33" s="91"/>
      <c r="AE33" s="91">
        <f t="shared" ref="AE33" si="28">Z33</f>
        <v>0</v>
      </c>
      <c r="AF33" s="91">
        <f t="shared" ref="AF33" si="29">SUM(AD33:AE33)</f>
        <v>0</v>
      </c>
      <c r="AG33" s="91">
        <f t="shared" ref="AG33" si="30">AC33</f>
        <v>0</v>
      </c>
      <c r="AH33" s="91"/>
      <c r="AI33" s="91">
        <f t="shared" ref="AI33" si="31">Z33</f>
        <v>0</v>
      </c>
      <c r="AJ33" s="91">
        <f t="shared" ref="AJ33" si="32">SUM(AH33:AI33)</f>
        <v>0</v>
      </c>
      <c r="AK33" s="20">
        <f t="shared" ref="AK33" si="33">AC33</f>
        <v>0</v>
      </c>
    </row>
    <row r="34" spans="1:37" s="6" customFormat="1" ht="18.600000000000001" hidden="1" customHeight="1" outlineLevel="1">
      <c r="A34" s="38"/>
      <c r="B34" s="81"/>
      <c r="C34" s="77"/>
      <c r="D34" s="79" t="s">
        <v>99</v>
      </c>
      <c r="E34" s="79" t="s">
        <v>51</v>
      </c>
      <c r="F34" s="90"/>
      <c r="G34" s="90"/>
      <c r="H34" s="118"/>
      <c r="I34" s="118"/>
      <c r="J34" s="90"/>
      <c r="K34" s="90"/>
      <c r="L34" s="118"/>
      <c r="M34" s="118"/>
      <c r="N34" s="90"/>
      <c r="O34" s="118"/>
      <c r="P34" s="51"/>
      <c r="Q34" s="91"/>
      <c r="R34" s="91"/>
      <c r="S34" s="91">
        <v>0</v>
      </c>
      <c r="T34" s="91">
        <f t="shared" si="0"/>
        <v>0</v>
      </c>
      <c r="U34" s="92"/>
      <c r="V34" s="92"/>
      <c r="W34" s="91">
        <v>0</v>
      </c>
      <c r="X34" s="91" t="s">
        <v>117</v>
      </c>
      <c r="Y34" s="91"/>
      <c r="Z34" s="91">
        <f t="shared" si="1"/>
        <v>0</v>
      </c>
      <c r="AA34" s="91">
        <f t="shared" si="2"/>
        <v>0</v>
      </c>
      <c r="AB34" s="93"/>
      <c r="AC34" s="91">
        <f t="shared" si="3"/>
        <v>0</v>
      </c>
      <c r="AD34" s="91"/>
      <c r="AE34" s="91">
        <f t="shared" ref="AE34:AE38" si="34">Z34</f>
        <v>0</v>
      </c>
      <c r="AF34" s="91">
        <f t="shared" si="5"/>
        <v>0</v>
      </c>
      <c r="AG34" s="91">
        <f t="shared" si="9"/>
        <v>0</v>
      </c>
      <c r="AH34" s="91"/>
      <c r="AI34" s="94">
        <f t="shared" si="6"/>
        <v>0</v>
      </c>
      <c r="AJ34" s="91">
        <f t="shared" si="7"/>
        <v>0</v>
      </c>
      <c r="AK34" s="20">
        <f t="shared" si="8"/>
        <v>0</v>
      </c>
    </row>
    <row r="35" spans="1:37" s="6" customFormat="1" ht="18.600000000000001" hidden="1" customHeight="1" outlineLevel="1">
      <c r="A35" s="38"/>
      <c r="B35" s="81"/>
      <c r="C35" s="77"/>
      <c r="D35" s="79" t="s">
        <v>99</v>
      </c>
      <c r="E35" s="79" t="s">
        <v>51</v>
      </c>
      <c r="F35" s="90"/>
      <c r="G35" s="90"/>
      <c r="H35" s="118"/>
      <c r="I35" s="118"/>
      <c r="J35" s="90"/>
      <c r="K35" s="90"/>
      <c r="L35" s="118"/>
      <c r="M35" s="118"/>
      <c r="N35" s="90"/>
      <c r="O35" s="118"/>
      <c r="P35" s="51"/>
      <c r="Q35" s="91"/>
      <c r="R35" s="91"/>
      <c r="S35" s="91">
        <v>0</v>
      </c>
      <c r="T35" s="91">
        <f t="shared" si="0"/>
        <v>0</v>
      </c>
      <c r="U35" s="92"/>
      <c r="V35" s="92"/>
      <c r="W35" s="91">
        <v>0</v>
      </c>
      <c r="X35" s="91" t="s">
        <v>117</v>
      </c>
      <c r="Y35" s="91"/>
      <c r="Z35" s="91">
        <f t="shared" si="1"/>
        <v>0</v>
      </c>
      <c r="AA35" s="91">
        <f t="shared" si="2"/>
        <v>0</v>
      </c>
      <c r="AB35" s="93"/>
      <c r="AC35" s="91">
        <f t="shared" si="3"/>
        <v>0</v>
      </c>
      <c r="AD35" s="91"/>
      <c r="AE35" s="91">
        <f t="shared" si="34"/>
        <v>0</v>
      </c>
      <c r="AF35" s="91">
        <f t="shared" si="5"/>
        <v>0</v>
      </c>
      <c r="AG35" s="91">
        <f t="shared" si="9"/>
        <v>0</v>
      </c>
      <c r="AH35" s="91"/>
      <c r="AI35" s="91">
        <f t="shared" si="6"/>
        <v>0</v>
      </c>
      <c r="AJ35" s="91">
        <f t="shared" si="7"/>
        <v>0</v>
      </c>
      <c r="AK35" s="20">
        <f t="shared" si="8"/>
        <v>0</v>
      </c>
    </row>
    <row r="36" spans="1:37" s="6" customFormat="1" ht="18.600000000000001" hidden="1" customHeight="1" outlineLevel="1">
      <c r="A36" s="38"/>
      <c r="B36" s="81"/>
      <c r="C36" s="77"/>
      <c r="D36" s="79" t="s">
        <v>99</v>
      </c>
      <c r="E36" s="79" t="s">
        <v>51</v>
      </c>
      <c r="F36" s="90"/>
      <c r="G36" s="90"/>
      <c r="H36" s="118"/>
      <c r="I36" s="118"/>
      <c r="J36" s="90"/>
      <c r="K36" s="90"/>
      <c r="L36" s="118"/>
      <c r="M36" s="118"/>
      <c r="N36" s="90"/>
      <c r="O36" s="118"/>
      <c r="P36" s="51"/>
      <c r="Q36" s="91"/>
      <c r="R36" s="91"/>
      <c r="S36" s="91">
        <v>0</v>
      </c>
      <c r="T36" s="91">
        <f t="shared" si="0"/>
        <v>0</v>
      </c>
      <c r="U36" s="92"/>
      <c r="V36" s="92"/>
      <c r="W36" s="91">
        <v>0</v>
      </c>
      <c r="X36" s="91" t="s">
        <v>117</v>
      </c>
      <c r="Y36" s="91"/>
      <c r="Z36" s="91">
        <f t="shared" si="1"/>
        <v>0</v>
      </c>
      <c r="AA36" s="91">
        <f t="shared" si="2"/>
        <v>0</v>
      </c>
      <c r="AB36" s="93"/>
      <c r="AC36" s="91">
        <f t="shared" si="3"/>
        <v>0</v>
      </c>
      <c r="AD36" s="91"/>
      <c r="AE36" s="91">
        <f t="shared" si="34"/>
        <v>0</v>
      </c>
      <c r="AF36" s="91">
        <f t="shared" si="5"/>
        <v>0</v>
      </c>
      <c r="AG36" s="91">
        <f t="shared" si="9"/>
        <v>0</v>
      </c>
      <c r="AH36" s="91"/>
      <c r="AI36" s="94">
        <f t="shared" si="6"/>
        <v>0</v>
      </c>
      <c r="AJ36" s="91">
        <f t="shared" si="7"/>
        <v>0</v>
      </c>
      <c r="AK36" s="20">
        <f t="shared" si="8"/>
        <v>0</v>
      </c>
    </row>
    <row r="37" spans="1:37" s="6" customFormat="1" ht="18.600000000000001" hidden="1" customHeight="1" outlineLevel="1">
      <c r="A37" s="38"/>
      <c r="B37" s="81"/>
      <c r="C37" s="77"/>
      <c r="D37" s="79" t="s">
        <v>99</v>
      </c>
      <c r="E37" s="79" t="s">
        <v>51</v>
      </c>
      <c r="F37" s="90"/>
      <c r="G37" s="90"/>
      <c r="H37" s="118"/>
      <c r="I37" s="118"/>
      <c r="J37" s="90"/>
      <c r="K37" s="90"/>
      <c r="L37" s="118"/>
      <c r="M37" s="118"/>
      <c r="N37" s="90"/>
      <c r="O37" s="118"/>
      <c r="P37" s="51"/>
      <c r="Q37" s="91"/>
      <c r="R37" s="91"/>
      <c r="S37" s="91">
        <v>0</v>
      </c>
      <c r="T37" s="91">
        <f t="shared" si="0"/>
        <v>0</v>
      </c>
      <c r="U37" s="92"/>
      <c r="V37" s="92"/>
      <c r="W37" s="91">
        <v>0</v>
      </c>
      <c r="X37" s="91" t="s">
        <v>117</v>
      </c>
      <c r="Y37" s="91"/>
      <c r="Z37" s="91">
        <f t="shared" si="1"/>
        <v>0</v>
      </c>
      <c r="AA37" s="91">
        <f t="shared" si="2"/>
        <v>0</v>
      </c>
      <c r="AB37" s="93"/>
      <c r="AC37" s="91">
        <f t="shared" si="3"/>
        <v>0</v>
      </c>
      <c r="AD37" s="91"/>
      <c r="AE37" s="91">
        <f t="shared" si="34"/>
        <v>0</v>
      </c>
      <c r="AF37" s="91">
        <f t="shared" si="5"/>
        <v>0</v>
      </c>
      <c r="AG37" s="91">
        <f t="shared" si="9"/>
        <v>0</v>
      </c>
      <c r="AH37" s="91"/>
      <c r="AI37" s="91">
        <f t="shared" si="6"/>
        <v>0</v>
      </c>
      <c r="AJ37" s="91">
        <f t="shared" si="7"/>
        <v>0</v>
      </c>
      <c r="AK37" s="20">
        <f t="shared" si="8"/>
        <v>0</v>
      </c>
    </row>
    <row r="38" spans="1:37" s="6" customFormat="1" ht="18.600000000000001" hidden="1" customHeight="1" outlineLevel="1">
      <c r="A38" s="38"/>
      <c r="B38" s="81"/>
      <c r="C38" s="77"/>
      <c r="D38" s="79" t="s">
        <v>103</v>
      </c>
      <c r="E38" s="79" t="s">
        <v>51</v>
      </c>
      <c r="F38" s="90"/>
      <c r="G38" s="90"/>
      <c r="H38" s="118"/>
      <c r="I38" s="118"/>
      <c r="J38" s="90"/>
      <c r="K38" s="90"/>
      <c r="L38" s="118"/>
      <c r="M38" s="118"/>
      <c r="N38" s="90"/>
      <c r="O38" s="118"/>
      <c r="P38" s="51"/>
      <c r="Q38" s="91"/>
      <c r="R38" s="91"/>
      <c r="S38" s="91">
        <v>0</v>
      </c>
      <c r="T38" s="91">
        <f t="shared" si="0"/>
        <v>0</v>
      </c>
      <c r="U38" s="92"/>
      <c r="V38" s="92"/>
      <c r="W38" s="91">
        <v>0</v>
      </c>
      <c r="X38" s="91" t="s">
        <v>117</v>
      </c>
      <c r="Y38" s="91"/>
      <c r="Z38" s="91">
        <f t="shared" si="1"/>
        <v>0</v>
      </c>
      <c r="AA38" s="91">
        <f t="shared" si="2"/>
        <v>0</v>
      </c>
      <c r="AB38" s="93"/>
      <c r="AC38" s="91">
        <f t="shared" si="3"/>
        <v>0</v>
      </c>
      <c r="AD38" s="91"/>
      <c r="AE38" s="91">
        <f t="shared" si="34"/>
        <v>0</v>
      </c>
      <c r="AF38" s="91">
        <f t="shared" si="5"/>
        <v>0</v>
      </c>
      <c r="AG38" s="91">
        <f t="shared" si="9"/>
        <v>0</v>
      </c>
      <c r="AH38" s="91"/>
      <c r="AI38" s="94">
        <f t="shared" si="6"/>
        <v>0</v>
      </c>
      <c r="AJ38" s="91">
        <f t="shared" si="7"/>
        <v>0</v>
      </c>
      <c r="AK38" s="20">
        <f t="shared" si="8"/>
        <v>0</v>
      </c>
    </row>
    <row r="39" spans="1:37" s="6" customFormat="1" ht="17.25" hidden="1" customHeight="1" outlineLevel="1">
      <c r="A39" s="38"/>
      <c r="B39" s="81"/>
      <c r="C39" s="77"/>
      <c r="D39" s="79" t="s">
        <v>104</v>
      </c>
      <c r="E39" s="79" t="s">
        <v>51</v>
      </c>
      <c r="F39" s="90"/>
      <c r="G39" s="90"/>
      <c r="H39" s="118"/>
      <c r="I39" s="118"/>
      <c r="J39" s="90"/>
      <c r="K39" s="90"/>
      <c r="L39" s="118"/>
      <c r="M39" s="118"/>
      <c r="N39" s="90"/>
      <c r="O39" s="118"/>
      <c r="P39" s="51"/>
      <c r="Q39" s="91"/>
      <c r="R39" s="91"/>
      <c r="S39" s="91">
        <v>0</v>
      </c>
      <c r="T39" s="91">
        <f t="shared" si="0"/>
        <v>0</v>
      </c>
      <c r="U39" s="92"/>
      <c r="V39" s="92"/>
      <c r="W39" s="91">
        <v>0</v>
      </c>
      <c r="X39" s="91" t="s">
        <v>117</v>
      </c>
      <c r="Y39" s="91"/>
      <c r="Z39" s="91">
        <f t="shared" si="1"/>
        <v>0</v>
      </c>
      <c r="AA39" s="91">
        <f t="shared" si="2"/>
        <v>0</v>
      </c>
      <c r="AB39" s="93"/>
      <c r="AC39" s="91">
        <f t="shared" si="3"/>
        <v>0</v>
      </c>
      <c r="AD39" s="91"/>
      <c r="AE39" s="91">
        <f>Z39</f>
        <v>0</v>
      </c>
      <c r="AF39" s="91">
        <f t="shared" si="5"/>
        <v>0</v>
      </c>
      <c r="AG39" s="91">
        <f t="shared" si="9"/>
        <v>0</v>
      </c>
      <c r="AH39" s="91"/>
      <c r="AI39" s="94">
        <f t="shared" si="6"/>
        <v>0</v>
      </c>
      <c r="AJ39" s="91">
        <f t="shared" si="7"/>
        <v>0</v>
      </c>
      <c r="AK39" s="20">
        <f t="shared" si="8"/>
        <v>0</v>
      </c>
    </row>
    <row r="40" spans="1:37" s="6" customFormat="1" ht="25.5" customHeight="1" collapsed="1">
      <c r="A40" s="38"/>
      <c r="B40" s="81"/>
      <c r="C40" s="77"/>
      <c r="D40" s="79" t="s">
        <v>104</v>
      </c>
      <c r="E40" s="80" t="s">
        <v>100</v>
      </c>
      <c r="F40" s="90"/>
      <c r="G40" s="90">
        <v>5</v>
      </c>
      <c r="H40" s="118"/>
      <c r="I40" s="118"/>
      <c r="J40" s="90"/>
      <c r="K40" s="90">
        <v>10</v>
      </c>
      <c r="L40" s="118"/>
      <c r="M40" s="118"/>
      <c r="N40" s="90"/>
      <c r="O40" s="118">
        <v>20</v>
      </c>
      <c r="P40" s="51">
        <v>42186</v>
      </c>
      <c r="Q40" s="91">
        <v>20000</v>
      </c>
      <c r="R40" s="91"/>
      <c r="S40" s="91">
        <v>15000</v>
      </c>
      <c r="T40" s="91">
        <f t="shared" ref="T40" si="35">SUM(Q40:S40)</f>
        <v>35000</v>
      </c>
      <c r="U40" s="92">
        <v>0</v>
      </c>
      <c r="V40" s="92">
        <v>35000</v>
      </c>
      <c r="W40" s="91">
        <v>10000</v>
      </c>
      <c r="X40" s="91" t="s">
        <v>117</v>
      </c>
      <c r="Y40" s="91">
        <v>91245</v>
      </c>
      <c r="Z40" s="91">
        <f t="shared" ref="Z40" si="36">((F40*1125+G40*2750))-((H40*1125)+(I40*2750))+((J40*1125)+(K40*1375))-((L40*1125)+(1375*M40))+(N40*908)-(O40*908)</f>
        <v>9340</v>
      </c>
      <c r="AA40" s="91">
        <f t="shared" ref="AA40" si="37">SUM(Y40:Z40)</f>
        <v>100585</v>
      </c>
      <c r="AB40" s="93">
        <v>1.7603</v>
      </c>
      <c r="AC40" s="91">
        <f t="shared" ref="AC40" si="38">((F40*422+G40*1755))-((H40*422)+(I40*1755))+((J40*422)+(K40*1209))-((L40*422)+(1209*M40))+(N40*1139)-(O40*1139)</f>
        <v>-1915</v>
      </c>
      <c r="AD40" s="91">
        <v>0</v>
      </c>
      <c r="AE40" s="91">
        <v>0</v>
      </c>
      <c r="AF40" s="91">
        <f t="shared" ref="AF40" si="39">SUM(AD40:AE40)</f>
        <v>0</v>
      </c>
      <c r="AG40" s="91">
        <v>0</v>
      </c>
      <c r="AH40" s="91">
        <v>45623</v>
      </c>
      <c r="AI40" s="91">
        <f>Z40/12*6</f>
        <v>4670</v>
      </c>
      <c r="AJ40" s="91">
        <f t="shared" ref="AJ40" si="40">SUM(AH40:AI40)</f>
        <v>50293</v>
      </c>
      <c r="AK40" s="20">
        <f>AC40/11*5</f>
        <v>-870.4545454545455</v>
      </c>
    </row>
    <row r="41" spans="1:37" s="6" customFormat="1" ht="34.5" customHeight="1">
      <c r="A41" s="113" t="s">
        <v>112</v>
      </c>
      <c r="B41" s="81" t="s">
        <v>55</v>
      </c>
      <c r="C41" s="77" t="s">
        <v>198</v>
      </c>
      <c r="D41" s="79" t="s">
        <v>207</v>
      </c>
      <c r="E41" s="79" t="s">
        <v>208</v>
      </c>
      <c r="F41" s="90"/>
      <c r="G41" s="90"/>
      <c r="H41" s="118"/>
      <c r="I41" s="118"/>
      <c r="J41" s="90"/>
      <c r="K41" s="90">
        <v>20</v>
      </c>
      <c r="L41" s="118"/>
      <c r="M41" s="118">
        <v>12</v>
      </c>
      <c r="N41" s="90"/>
      <c r="O41" s="118">
        <v>8</v>
      </c>
      <c r="P41" s="51">
        <v>42186</v>
      </c>
      <c r="Q41" s="91">
        <v>3000</v>
      </c>
      <c r="R41" s="91"/>
      <c r="S41" s="91">
        <v>0</v>
      </c>
      <c r="T41" s="91">
        <f t="shared" si="0"/>
        <v>3000</v>
      </c>
      <c r="U41" s="92">
        <v>0</v>
      </c>
      <c r="V41" s="92">
        <v>3000</v>
      </c>
      <c r="W41" s="91">
        <v>0</v>
      </c>
      <c r="X41" s="91" t="s">
        <v>117</v>
      </c>
      <c r="Y41" s="91">
        <v>0</v>
      </c>
      <c r="Z41" s="91">
        <f t="shared" si="1"/>
        <v>3736</v>
      </c>
      <c r="AA41" s="91">
        <f t="shared" si="2"/>
        <v>3736</v>
      </c>
      <c r="AB41" s="93">
        <v>0</v>
      </c>
      <c r="AC41" s="91">
        <f t="shared" si="3"/>
        <v>560</v>
      </c>
      <c r="AD41" s="91">
        <v>0</v>
      </c>
      <c r="AE41" s="91">
        <v>0</v>
      </c>
      <c r="AF41" s="91">
        <f t="shared" si="5"/>
        <v>0</v>
      </c>
      <c r="AG41" s="91">
        <v>0</v>
      </c>
      <c r="AH41" s="91">
        <v>0</v>
      </c>
      <c r="AI41" s="91">
        <f>Z41/12*6</f>
        <v>1868</v>
      </c>
      <c r="AJ41" s="91">
        <f>SUM(AH41:AI41)</f>
        <v>1868</v>
      </c>
      <c r="AK41" s="20">
        <f>AC41/11*5</f>
        <v>254.54545454545453</v>
      </c>
    </row>
    <row r="42" spans="1:37" s="6" customFormat="1" ht="30" hidden="1" customHeight="1" outlineLevel="1">
      <c r="A42" s="113"/>
      <c r="B42" s="81"/>
      <c r="C42" s="77"/>
      <c r="D42" s="79" t="s">
        <v>105</v>
      </c>
      <c r="E42" s="79" t="s">
        <v>51</v>
      </c>
      <c r="F42" s="90"/>
      <c r="G42" s="90"/>
      <c r="H42" s="118"/>
      <c r="I42" s="118"/>
      <c r="J42" s="90"/>
      <c r="K42" s="90"/>
      <c r="L42" s="118"/>
      <c r="M42" s="118"/>
      <c r="N42" s="90"/>
      <c r="O42" s="118"/>
      <c r="P42" s="51"/>
      <c r="Q42" s="91"/>
      <c r="R42" s="91"/>
      <c r="S42" s="91">
        <v>0</v>
      </c>
      <c r="T42" s="91">
        <f t="shared" ref="T42:T43" si="41">SUM(Q42:S42)</f>
        <v>0</v>
      </c>
      <c r="U42" s="92"/>
      <c r="V42" s="92"/>
      <c r="W42" s="91">
        <v>0</v>
      </c>
      <c r="X42" s="91" t="s">
        <v>117</v>
      </c>
      <c r="Y42" s="91"/>
      <c r="Z42" s="91">
        <f t="shared" ref="Z42:Z43" si="42">((F42*1125+G42*2750))-((H42*1125)+(I42*2750))+((J42*1125)+(K42*1375))-((L42*1125)+(1375*M42))+(N42*908)-(O42*908)</f>
        <v>0</v>
      </c>
      <c r="AA42" s="91">
        <f t="shared" ref="AA42:AA43" si="43">SUM(Y42:Z42)</f>
        <v>0</v>
      </c>
      <c r="AB42" s="93"/>
      <c r="AC42" s="91">
        <f t="shared" ref="AC42:AC43" si="44">((F42*422+G42*1755))-((H42*422)+(I42*1755))+((J42*422)+(K42*1209))-((L42*422)+(1209*M42))+(N42*1139)-(O42*1139)</f>
        <v>0</v>
      </c>
      <c r="AD42" s="91"/>
      <c r="AE42" s="91">
        <f>Z42</f>
        <v>0</v>
      </c>
      <c r="AF42" s="91">
        <f t="shared" ref="AF42:AF43" si="45">SUM(AD42:AE42)</f>
        <v>0</v>
      </c>
      <c r="AG42" s="91">
        <f t="shared" ref="AG42" si="46">AC42</f>
        <v>0</v>
      </c>
      <c r="AH42" s="91"/>
      <c r="AI42" s="91">
        <f t="shared" ref="AI42:AI43" si="47">Z42</f>
        <v>0</v>
      </c>
      <c r="AJ42" s="91">
        <f t="shared" ref="AJ42:AJ43" si="48">SUM(AH42:AI42)</f>
        <v>0</v>
      </c>
      <c r="AK42" s="20">
        <f t="shared" ref="AK42:AK43" si="49">AC42</f>
        <v>0</v>
      </c>
    </row>
    <row r="43" spans="1:37" ht="43.5" customHeight="1" collapsed="1">
      <c r="A43" s="114" t="s">
        <v>160</v>
      </c>
      <c r="B43" s="81" t="s">
        <v>159</v>
      </c>
      <c r="C43" s="77" t="s">
        <v>209</v>
      </c>
      <c r="D43" s="77" t="s">
        <v>59</v>
      </c>
      <c r="E43" s="77" t="s">
        <v>165</v>
      </c>
      <c r="F43" s="90"/>
      <c r="G43" s="90"/>
      <c r="H43" s="36"/>
      <c r="I43" s="36"/>
      <c r="J43" s="90">
        <v>7</v>
      </c>
      <c r="K43" s="90">
        <v>8</v>
      </c>
      <c r="L43" s="36"/>
      <c r="M43" s="36"/>
      <c r="N43" s="90">
        <v>7</v>
      </c>
      <c r="O43" s="36">
        <v>25</v>
      </c>
      <c r="P43" s="51">
        <v>42005</v>
      </c>
      <c r="Q43" s="91">
        <v>15000</v>
      </c>
      <c r="R43" s="91">
        <v>10000</v>
      </c>
      <c r="S43" s="91">
        <v>70000</v>
      </c>
      <c r="T43" s="91">
        <f t="shared" si="41"/>
        <v>95000</v>
      </c>
      <c r="U43" s="92">
        <v>45000</v>
      </c>
      <c r="V43" s="92">
        <v>50000</v>
      </c>
      <c r="W43" s="91">
        <v>0</v>
      </c>
      <c r="X43" s="91" t="s">
        <v>117</v>
      </c>
      <c r="Y43" s="91">
        <v>25897</v>
      </c>
      <c r="Z43" s="91">
        <f t="shared" si="42"/>
        <v>2531</v>
      </c>
      <c r="AA43" s="91">
        <f t="shared" si="43"/>
        <v>28428</v>
      </c>
      <c r="AB43" s="93">
        <v>0.42959999999999998</v>
      </c>
      <c r="AC43" s="91">
        <f t="shared" si="44"/>
        <v>-7876</v>
      </c>
      <c r="AD43" s="91">
        <v>0</v>
      </c>
      <c r="AE43" s="91">
        <v>0</v>
      </c>
      <c r="AF43" s="91">
        <f t="shared" si="45"/>
        <v>0</v>
      </c>
      <c r="AG43" s="91">
        <v>0</v>
      </c>
      <c r="AH43" s="91">
        <v>25897</v>
      </c>
      <c r="AI43" s="91">
        <f t="shared" si="47"/>
        <v>2531</v>
      </c>
      <c r="AJ43" s="91">
        <f t="shared" si="48"/>
        <v>28428</v>
      </c>
      <c r="AK43" s="20">
        <f t="shared" si="49"/>
        <v>-7876</v>
      </c>
    </row>
    <row r="44" spans="1:37" ht="23.25" hidden="1" customHeight="1" outlineLevel="1" collapsed="1">
      <c r="A44" s="114"/>
      <c r="B44" s="81"/>
      <c r="C44" s="77"/>
      <c r="D44" s="77" t="s">
        <v>61</v>
      </c>
      <c r="E44" s="77" t="s">
        <v>51</v>
      </c>
      <c r="F44" s="90"/>
      <c r="G44" s="90"/>
      <c r="H44" s="36"/>
      <c r="I44" s="36"/>
      <c r="J44" s="90"/>
      <c r="K44" s="90"/>
      <c r="L44" s="36"/>
      <c r="M44" s="36"/>
      <c r="N44" s="90"/>
      <c r="O44" s="36"/>
      <c r="P44" s="51"/>
      <c r="Q44" s="91"/>
      <c r="R44" s="91"/>
      <c r="S44" s="91">
        <v>0</v>
      </c>
      <c r="T44" s="91">
        <f t="shared" ref="T44" si="50">SUM(Q44:S44)</f>
        <v>0</v>
      </c>
      <c r="U44" s="92"/>
      <c r="V44" s="92"/>
      <c r="W44" s="91">
        <v>0</v>
      </c>
      <c r="X44" s="91" t="s">
        <v>117</v>
      </c>
      <c r="Y44" s="91"/>
      <c r="Z44" s="91">
        <f t="shared" ref="Z44" si="51">((F44*1125+G44*2750))-((H44*1125)+(I44*2750))+((J44*1125)+(K44*1375))-((L44*1125)+(1375*M44))+(N44*908)-(O44*908)</f>
        <v>0</v>
      </c>
      <c r="AA44" s="91">
        <f t="shared" ref="AA44" si="52">SUM(Y44:Z44)</f>
        <v>0</v>
      </c>
      <c r="AB44" s="93"/>
      <c r="AC44" s="91">
        <f t="shared" ref="AC44" si="53">((F44*422+G44*1755))-((H44*422)+(I44*1755))+((J44*422)+(K44*1209))-((L44*422)+(1209*M44))+(N44*1139)-(O44*1139)</f>
        <v>0</v>
      </c>
      <c r="AD44" s="91"/>
      <c r="AE44" s="91">
        <f>Z44</f>
        <v>0</v>
      </c>
      <c r="AF44" s="91">
        <f t="shared" ref="AF44" si="54">SUM(AD44:AE44)</f>
        <v>0</v>
      </c>
      <c r="AG44" s="91">
        <f t="shared" ref="AG44" si="55">AC44</f>
        <v>0</v>
      </c>
      <c r="AH44" s="91"/>
      <c r="AI44" s="94">
        <f t="shared" ref="AI44" si="56">Z44</f>
        <v>0</v>
      </c>
      <c r="AJ44" s="91">
        <f t="shared" ref="AJ44" si="57">SUM(AH44:AI44)</f>
        <v>0</v>
      </c>
      <c r="AK44" s="20">
        <f t="shared" ref="AK44" si="58">AC44</f>
        <v>0</v>
      </c>
    </row>
    <row r="45" spans="1:37" ht="22.5" hidden="1" customHeight="1" outlineLevel="1">
      <c r="A45" s="17"/>
      <c r="B45" s="81"/>
      <c r="C45" s="77"/>
      <c r="D45" s="77" t="s">
        <v>61</v>
      </c>
      <c r="E45" s="77" t="s">
        <v>51</v>
      </c>
      <c r="F45" s="90"/>
      <c r="G45" s="90"/>
      <c r="H45" s="36"/>
      <c r="I45" s="36"/>
      <c r="J45" s="90"/>
      <c r="K45" s="90"/>
      <c r="L45" s="36"/>
      <c r="M45" s="36"/>
      <c r="N45" s="90"/>
      <c r="O45" s="36"/>
      <c r="P45" s="51"/>
      <c r="Q45" s="91"/>
      <c r="R45" s="91"/>
      <c r="S45" s="91">
        <v>0</v>
      </c>
      <c r="T45" s="91">
        <f t="shared" si="0"/>
        <v>0</v>
      </c>
      <c r="U45" s="92"/>
      <c r="V45" s="92"/>
      <c r="W45" s="91">
        <v>0</v>
      </c>
      <c r="X45" s="91" t="s">
        <v>117</v>
      </c>
      <c r="Y45" s="91"/>
      <c r="Z45" s="91">
        <f t="shared" si="1"/>
        <v>0</v>
      </c>
      <c r="AA45" s="91">
        <f t="shared" si="2"/>
        <v>0</v>
      </c>
      <c r="AB45" s="93"/>
      <c r="AC45" s="91">
        <f t="shared" si="3"/>
        <v>0</v>
      </c>
      <c r="AD45" s="91"/>
      <c r="AE45" s="91">
        <f>Z45</f>
        <v>0</v>
      </c>
      <c r="AF45" s="91">
        <f t="shared" si="5"/>
        <v>0</v>
      </c>
      <c r="AG45" s="91">
        <f t="shared" si="9"/>
        <v>0</v>
      </c>
      <c r="AH45" s="91"/>
      <c r="AI45" s="94">
        <f t="shared" si="6"/>
        <v>0</v>
      </c>
      <c r="AJ45" s="91">
        <f t="shared" si="7"/>
        <v>0</v>
      </c>
      <c r="AK45" s="20">
        <f t="shared" si="8"/>
        <v>0</v>
      </c>
    </row>
    <row r="46" spans="1:37" ht="25.5" hidden="1" customHeight="1" outlineLevel="1">
      <c r="A46" s="17"/>
      <c r="B46" s="81"/>
      <c r="C46" s="77"/>
      <c r="D46" s="77" t="s">
        <v>62</v>
      </c>
      <c r="E46" s="77" t="s">
        <v>51</v>
      </c>
      <c r="F46" s="90"/>
      <c r="G46" s="90"/>
      <c r="H46" s="36"/>
      <c r="I46" s="36"/>
      <c r="J46" s="90"/>
      <c r="K46" s="90"/>
      <c r="L46" s="36"/>
      <c r="M46" s="36"/>
      <c r="N46" s="90"/>
      <c r="O46" s="36"/>
      <c r="P46" s="51"/>
      <c r="Q46" s="91"/>
      <c r="R46" s="91"/>
      <c r="S46" s="91">
        <v>0</v>
      </c>
      <c r="T46" s="91">
        <f t="shared" si="0"/>
        <v>0</v>
      </c>
      <c r="U46" s="92"/>
      <c r="V46" s="92"/>
      <c r="W46" s="91">
        <v>0</v>
      </c>
      <c r="X46" s="91" t="s">
        <v>117</v>
      </c>
      <c r="Y46" s="91"/>
      <c r="Z46" s="91">
        <f t="shared" si="1"/>
        <v>0</v>
      </c>
      <c r="AA46" s="91">
        <f t="shared" si="2"/>
        <v>0</v>
      </c>
      <c r="AB46" s="93"/>
      <c r="AC46" s="91">
        <f t="shared" si="3"/>
        <v>0</v>
      </c>
      <c r="AD46" s="91"/>
      <c r="AE46" s="91">
        <f>Z46</f>
        <v>0</v>
      </c>
      <c r="AF46" s="91">
        <f t="shared" si="5"/>
        <v>0</v>
      </c>
      <c r="AG46" s="91">
        <f t="shared" si="9"/>
        <v>0</v>
      </c>
      <c r="AH46" s="91"/>
      <c r="AI46" s="91">
        <f t="shared" si="6"/>
        <v>0</v>
      </c>
      <c r="AJ46" s="91">
        <f t="shared" si="7"/>
        <v>0</v>
      </c>
      <c r="AK46" s="20">
        <f t="shared" si="8"/>
        <v>0</v>
      </c>
    </row>
    <row r="47" spans="1:37" ht="22.5" hidden="1" customHeight="1" outlineLevel="1">
      <c r="A47" s="17"/>
      <c r="B47" s="81"/>
      <c r="C47" s="77"/>
      <c r="D47" s="77" t="s">
        <v>59</v>
      </c>
      <c r="E47" s="77" t="s">
        <v>51</v>
      </c>
      <c r="F47" s="90"/>
      <c r="G47" s="90"/>
      <c r="H47" s="36"/>
      <c r="I47" s="36"/>
      <c r="J47" s="90"/>
      <c r="K47" s="90"/>
      <c r="L47" s="36"/>
      <c r="M47" s="36"/>
      <c r="N47" s="90"/>
      <c r="O47" s="36"/>
      <c r="P47" s="51"/>
      <c r="Q47" s="91"/>
      <c r="R47" s="91"/>
      <c r="S47" s="91">
        <v>0</v>
      </c>
      <c r="T47" s="91">
        <f t="shared" si="0"/>
        <v>0</v>
      </c>
      <c r="U47" s="92"/>
      <c r="V47" s="92"/>
      <c r="W47" s="91">
        <v>0</v>
      </c>
      <c r="X47" s="91" t="s">
        <v>117</v>
      </c>
      <c r="Y47" s="91"/>
      <c r="Z47" s="91">
        <f t="shared" si="1"/>
        <v>0</v>
      </c>
      <c r="AA47" s="91">
        <f t="shared" si="2"/>
        <v>0</v>
      </c>
      <c r="AB47" s="93"/>
      <c r="AC47" s="91">
        <f t="shared" si="3"/>
        <v>0</v>
      </c>
      <c r="AD47" s="91"/>
      <c r="AE47" s="91">
        <f>Z47</f>
        <v>0</v>
      </c>
      <c r="AF47" s="91">
        <f t="shared" si="5"/>
        <v>0</v>
      </c>
      <c r="AG47" s="91">
        <f t="shared" si="9"/>
        <v>0</v>
      </c>
      <c r="AH47" s="91"/>
      <c r="AI47" s="91">
        <f t="shared" si="6"/>
        <v>0</v>
      </c>
      <c r="AJ47" s="91">
        <f t="shared" si="7"/>
        <v>0</v>
      </c>
      <c r="AK47" s="20">
        <f t="shared" si="8"/>
        <v>0</v>
      </c>
    </row>
    <row r="48" spans="1:37" s="26" customFormat="1" ht="45" customHeight="1" collapsed="1">
      <c r="A48" s="114" t="s">
        <v>160</v>
      </c>
      <c r="B48" s="81" t="s">
        <v>182</v>
      </c>
      <c r="C48" s="80" t="s">
        <v>199</v>
      </c>
      <c r="D48" s="80"/>
      <c r="E48" s="80"/>
      <c r="F48" s="90"/>
      <c r="G48" s="90"/>
      <c r="H48" s="88"/>
      <c r="I48" s="88"/>
      <c r="J48" s="90"/>
      <c r="K48" s="90"/>
      <c r="L48" s="88"/>
      <c r="M48" s="88"/>
      <c r="N48" s="90"/>
      <c r="O48" s="88"/>
      <c r="P48" s="51"/>
      <c r="Q48" s="91"/>
      <c r="R48" s="91"/>
      <c r="S48" s="91"/>
      <c r="T48" s="91"/>
      <c r="U48" s="92"/>
      <c r="V48" s="92"/>
      <c r="W48" s="91"/>
      <c r="X48" s="91"/>
      <c r="Y48" s="91"/>
      <c r="Z48" s="91"/>
      <c r="AA48" s="91"/>
      <c r="AB48" s="93"/>
      <c r="AC48" s="91"/>
      <c r="AD48" s="91"/>
      <c r="AE48" s="91"/>
      <c r="AF48" s="91"/>
      <c r="AG48" s="91"/>
      <c r="AH48" s="91"/>
      <c r="AI48" s="94"/>
      <c r="AJ48" s="91"/>
      <c r="AK48" s="20"/>
    </row>
    <row r="49" spans="1:37" s="26" customFormat="1" ht="42" hidden="1" customHeight="1" outlineLevel="1" collapsed="1">
      <c r="A49" s="114"/>
      <c r="B49" s="81"/>
      <c r="C49" s="80"/>
      <c r="D49" s="80" t="s">
        <v>57</v>
      </c>
      <c r="E49" s="80" t="s">
        <v>123</v>
      </c>
      <c r="F49" s="90"/>
      <c r="G49" s="90"/>
      <c r="H49" s="88"/>
      <c r="I49" s="88"/>
      <c r="J49" s="90"/>
      <c r="K49" s="90"/>
      <c r="L49" s="88"/>
      <c r="M49" s="88"/>
      <c r="N49" s="90"/>
      <c r="O49" s="88"/>
      <c r="P49" s="51"/>
      <c r="Q49" s="91"/>
      <c r="R49" s="91"/>
      <c r="S49" s="91">
        <v>0</v>
      </c>
      <c r="T49" s="91">
        <f t="shared" ref="T49" si="59">SUM(Q49:S49)</f>
        <v>0</v>
      </c>
      <c r="U49" s="92"/>
      <c r="V49" s="92"/>
      <c r="W49" s="91">
        <v>0</v>
      </c>
      <c r="X49" s="91" t="s">
        <v>111</v>
      </c>
      <c r="Y49" s="91"/>
      <c r="Z49" s="91">
        <f t="shared" ref="Z49" si="60">((F49*1125+G49*2750))-((H49*1125)+(I49*2750))+((J49*1125)+(K49*1375))-((L49*1125)+(1375*M49))+(N49*908)-(O49*908)</f>
        <v>0</v>
      </c>
      <c r="AA49" s="91">
        <f t="shared" ref="AA49" si="61">SUM(Y49:Z49)</f>
        <v>0</v>
      </c>
      <c r="AB49" s="93"/>
      <c r="AC49" s="91">
        <f t="shared" ref="AC49" si="62">((F49*422+G49*1755))-((H49*422)+(I49*1755))+((J49*422)+(K49*1209))-((L49*422)+(1209*M49))+(N49*1139)-(O49*1139)</f>
        <v>0</v>
      </c>
      <c r="AD49" s="91"/>
      <c r="AE49" s="91">
        <f>Z49</f>
        <v>0</v>
      </c>
      <c r="AF49" s="91">
        <f t="shared" ref="AF49" si="63">SUM(AD49:AE49)</f>
        <v>0</v>
      </c>
      <c r="AG49" s="91">
        <f t="shared" ref="AG49" si="64">AC49</f>
        <v>0</v>
      </c>
      <c r="AH49" s="91"/>
      <c r="AI49" s="94">
        <f t="shared" ref="AI49" si="65">Z49</f>
        <v>0</v>
      </c>
      <c r="AJ49" s="91">
        <f t="shared" ref="AJ49" si="66">SUM(AH49:AI49)</f>
        <v>0</v>
      </c>
      <c r="AK49" s="20">
        <f t="shared" ref="AK49" si="67">AC49</f>
        <v>0</v>
      </c>
    </row>
    <row r="50" spans="1:37" s="26" customFormat="1" ht="41.25" hidden="1" customHeight="1" outlineLevel="1">
      <c r="A50" s="17"/>
      <c r="B50" s="81"/>
      <c r="C50" s="80"/>
      <c r="D50" s="80" t="s">
        <v>57</v>
      </c>
      <c r="E50" s="80" t="s">
        <v>123</v>
      </c>
      <c r="F50" s="90"/>
      <c r="G50" s="90"/>
      <c r="H50" s="88"/>
      <c r="I50" s="88"/>
      <c r="J50" s="90"/>
      <c r="K50" s="90"/>
      <c r="L50" s="88"/>
      <c r="M50" s="88"/>
      <c r="N50" s="90"/>
      <c r="O50" s="88"/>
      <c r="P50" s="51"/>
      <c r="Q50" s="91"/>
      <c r="R50" s="91"/>
      <c r="S50" s="91">
        <v>0</v>
      </c>
      <c r="T50" s="91">
        <f t="shared" si="0"/>
        <v>0</v>
      </c>
      <c r="U50" s="92"/>
      <c r="V50" s="92"/>
      <c r="W50" s="91">
        <v>0</v>
      </c>
      <c r="X50" s="91" t="s">
        <v>111</v>
      </c>
      <c r="Y50" s="91"/>
      <c r="Z50" s="91">
        <f t="shared" si="1"/>
        <v>0</v>
      </c>
      <c r="AA50" s="91">
        <f t="shared" si="2"/>
        <v>0</v>
      </c>
      <c r="AB50" s="93"/>
      <c r="AC50" s="91">
        <f t="shared" si="3"/>
        <v>0</v>
      </c>
      <c r="AD50" s="91"/>
      <c r="AE50" s="91">
        <f>Z50</f>
        <v>0</v>
      </c>
      <c r="AF50" s="91">
        <f t="shared" si="5"/>
        <v>0</v>
      </c>
      <c r="AG50" s="91">
        <f t="shared" si="9"/>
        <v>0</v>
      </c>
      <c r="AH50" s="91"/>
      <c r="AI50" s="91">
        <f t="shared" si="6"/>
        <v>0</v>
      </c>
      <c r="AJ50" s="91">
        <f t="shared" si="7"/>
        <v>0</v>
      </c>
      <c r="AK50" s="20">
        <f t="shared" si="8"/>
        <v>0</v>
      </c>
    </row>
    <row r="51" spans="1:37" s="26" customFormat="1" ht="81.75" hidden="1" customHeight="1" outlineLevel="1">
      <c r="A51" s="17"/>
      <c r="B51" s="81"/>
      <c r="C51" s="80"/>
      <c r="D51" s="130" t="s">
        <v>124</v>
      </c>
      <c r="E51" s="131" t="s">
        <v>210</v>
      </c>
      <c r="F51" s="90"/>
      <c r="G51" s="90"/>
      <c r="H51" s="88"/>
      <c r="I51" s="88"/>
      <c r="J51" s="90"/>
      <c r="K51" s="90"/>
      <c r="L51" s="88"/>
      <c r="M51" s="88"/>
      <c r="N51" s="90"/>
      <c r="O51" s="88"/>
      <c r="P51" s="53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7"/>
      <c r="AC51" s="92"/>
      <c r="AD51" s="92"/>
      <c r="AE51" s="92"/>
      <c r="AF51" s="92"/>
      <c r="AG51" s="92"/>
      <c r="AH51" s="92"/>
      <c r="AI51" s="133"/>
      <c r="AJ51" s="92"/>
      <c r="AK51" s="23"/>
    </row>
    <row r="52" spans="1:37" s="26" customFormat="1" ht="24" hidden="1" customHeight="1" outlineLevel="1">
      <c r="A52" s="17"/>
      <c r="B52" s="81"/>
      <c r="C52" s="80"/>
      <c r="D52" s="80" t="s">
        <v>63</v>
      </c>
      <c r="E52" s="80" t="s">
        <v>51</v>
      </c>
      <c r="F52" s="90"/>
      <c r="G52" s="90"/>
      <c r="H52" s="88"/>
      <c r="I52" s="88"/>
      <c r="J52" s="90"/>
      <c r="K52" s="90"/>
      <c r="L52" s="88"/>
      <c r="M52" s="88"/>
      <c r="N52" s="90"/>
      <c r="O52" s="88"/>
      <c r="P52" s="51"/>
      <c r="Q52" s="91"/>
      <c r="R52" s="91"/>
      <c r="S52" s="91">
        <v>0</v>
      </c>
      <c r="T52" s="91">
        <f t="shared" si="0"/>
        <v>0</v>
      </c>
      <c r="U52" s="92"/>
      <c r="V52" s="92"/>
      <c r="W52" s="91">
        <v>0</v>
      </c>
      <c r="X52" s="91" t="s">
        <v>117</v>
      </c>
      <c r="Y52" s="91"/>
      <c r="Z52" s="91">
        <f t="shared" si="1"/>
        <v>0</v>
      </c>
      <c r="AA52" s="91">
        <f t="shared" si="2"/>
        <v>0</v>
      </c>
      <c r="AB52" s="93"/>
      <c r="AC52" s="91">
        <f t="shared" si="3"/>
        <v>0</v>
      </c>
      <c r="AD52" s="91"/>
      <c r="AE52" s="91">
        <f>Z52</f>
        <v>0</v>
      </c>
      <c r="AF52" s="91">
        <f t="shared" si="5"/>
        <v>0</v>
      </c>
      <c r="AG52" s="91">
        <f t="shared" si="9"/>
        <v>0</v>
      </c>
      <c r="AH52" s="91"/>
      <c r="AI52" s="91">
        <f t="shared" si="6"/>
        <v>0</v>
      </c>
      <c r="AJ52" s="91">
        <f t="shared" si="7"/>
        <v>0</v>
      </c>
      <c r="AK52" s="20">
        <f t="shared" si="8"/>
        <v>0</v>
      </c>
    </row>
    <row r="53" spans="1:37" s="26" customFormat="1" ht="24.75" hidden="1" customHeight="1" outlineLevel="1">
      <c r="A53" s="17"/>
      <c r="B53" s="81"/>
      <c r="C53" s="80"/>
      <c r="D53" s="80" t="s">
        <v>50</v>
      </c>
      <c r="E53" s="80" t="s">
        <v>51</v>
      </c>
      <c r="F53" s="90"/>
      <c r="G53" s="90"/>
      <c r="H53" s="88"/>
      <c r="I53" s="88"/>
      <c r="J53" s="90"/>
      <c r="K53" s="90"/>
      <c r="L53" s="88"/>
      <c r="M53" s="88"/>
      <c r="N53" s="90"/>
      <c r="O53" s="88"/>
      <c r="P53" s="51"/>
      <c r="Q53" s="91"/>
      <c r="R53" s="91"/>
      <c r="S53" s="91">
        <v>0</v>
      </c>
      <c r="T53" s="91">
        <f t="shared" si="0"/>
        <v>0</v>
      </c>
      <c r="U53" s="92"/>
      <c r="V53" s="92"/>
      <c r="W53" s="91">
        <v>0</v>
      </c>
      <c r="X53" s="91" t="s">
        <v>117</v>
      </c>
      <c r="Y53" s="91"/>
      <c r="Z53" s="91">
        <f t="shared" si="1"/>
        <v>0</v>
      </c>
      <c r="AA53" s="91">
        <f t="shared" si="2"/>
        <v>0</v>
      </c>
      <c r="AB53" s="93"/>
      <c r="AC53" s="91">
        <f t="shared" si="3"/>
        <v>0</v>
      </c>
      <c r="AD53" s="91"/>
      <c r="AE53" s="91">
        <f>Z53</f>
        <v>0</v>
      </c>
      <c r="AF53" s="91">
        <f t="shared" si="5"/>
        <v>0</v>
      </c>
      <c r="AG53" s="91">
        <f t="shared" si="9"/>
        <v>0</v>
      </c>
      <c r="AH53" s="91"/>
      <c r="AI53" s="94">
        <f t="shared" si="6"/>
        <v>0</v>
      </c>
      <c r="AJ53" s="91">
        <f t="shared" si="7"/>
        <v>0</v>
      </c>
      <c r="AK53" s="20">
        <f t="shared" si="8"/>
        <v>0</v>
      </c>
    </row>
    <row r="54" spans="1:37" s="26" customFormat="1" ht="47.25" hidden="1" customHeight="1" outlineLevel="1">
      <c r="A54" s="17"/>
      <c r="B54" s="81"/>
      <c r="C54" s="80"/>
      <c r="D54" s="80" t="s">
        <v>50</v>
      </c>
      <c r="E54" s="80" t="s">
        <v>123</v>
      </c>
      <c r="F54" s="90"/>
      <c r="G54" s="90"/>
      <c r="H54" s="88"/>
      <c r="I54" s="88"/>
      <c r="J54" s="90"/>
      <c r="K54" s="90"/>
      <c r="L54" s="88"/>
      <c r="M54" s="88"/>
      <c r="N54" s="90"/>
      <c r="O54" s="88"/>
      <c r="P54" s="51"/>
      <c r="Q54" s="91"/>
      <c r="R54" s="91"/>
      <c r="S54" s="91">
        <v>0</v>
      </c>
      <c r="T54" s="91">
        <f t="shared" si="0"/>
        <v>0</v>
      </c>
      <c r="U54" s="92"/>
      <c r="V54" s="92"/>
      <c r="W54" s="91">
        <v>0</v>
      </c>
      <c r="X54" s="91" t="s">
        <v>117</v>
      </c>
      <c r="Y54" s="91"/>
      <c r="Z54" s="91">
        <f t="shared" si="1"/>
        <v>0</v>
      </c>
      <c r="AA54" s="91">
        <f t="shared" si="2"/>
        <v>0</v>
      </c>
      <c r="AB54" s="93"/>
      <c r="AC54" s="91">
        <f t="shared" si="3"/>
        <v>0</v>
      </c>
      <c r="AD54" s="91"/>
      <c r="AE54" s="91">
        <f>Z54</f>
        <v>0</v>
      </c>
      <c r="AF54" s="91">
        <f t="shared" si="5"/>
        <v>0</v>
      </c>
      <c r="AG54" s="91">
        <f t="shared" si="9"/>
        <v>0</v>
      </c>
      <c r="AH54" s="91"/>
      <c r="AI54" s="91">
        <f t="shared" si="6"/>
        <v>0</v>
      </c>
      <c r="AJ54" s="91">
        <f t="shared" si="7"/>
        <v>0</v>
      </c>
      <c r="AK54" s="20">
        <f t="shared" si="8"/>
        <v>0</v>
      </c>
    </row>
    <row r="55" spans="1:37" s="26" customFormat="1" ht="64.5" hidden="1" customHeight="1" outlineLevel="1">
      <c r="A55" s="17"/>
      <c r="B55" s="81"/>
      <c r="C55" s="80"/>
      <c r="D55" s="80" t="s">
        <v>64</v>
      </c>
      <c r="E55" s="80" t="s">
        <v>125</v>
      </c>
      <c r="F55" s="90"/>
      <c r="G55" s="90"/>
      <c r="H55" s="88"/>
      <c r="I55" s="88"/>
      <c r="J55" s="90"/>
      <c r="K55" s="90"/>
      <c r="L55" s="88"/>
      <c r="M55" s="88"/>
      <c r="N55" s="90"/>
      <c r="O55" s="88"/>
      <c r="P55" s="51"/>
      <c r="Q55" s="91"/>
      <c r="R55" s="91"/>
      <c r="S55" s="91">
        <v>0</v>
      </c>
      <c r="T55" s="91">
        <f t="shared" si="0"/>
        <v>0</v>
      </c>
      <c r="U55" s="92"/>
      <c r="V55" s="92"/>
      <c r="W55" s="91">
        <v>0</v>
      </c>
      <c r="X55" s="91" t="s">
        <v>117</v>
      </c>
      <c r="Y55" s="91"/>
      <c r="Z55" s="91">
        <f t="shared" si="1"/>
        <v>0</v>
      </c>
      <c r="AA55" s="91">
        <f t="shared" si="2"/>
        <v>0</v>
      </c>
      <c r="AB55" s="93"/>
      <c r="AC55" s="91">
        <f t="shared" si="3"/>
        <v>0</v>
      </c>
      <c r="AD55" s="91"/>
      <c r="AE55" s="91">
        <f>Z55</f>
        <v>0</v>
      </c>
      <c r="AF55" s="91">
        <f t="shared" si="5"/>
        <v>0</v>
      </c>
      <c r="AG55" s="91">
        <f t="shared" si="9"/>
        <v>0</v>
      </c>
      <c r="AH55" s="91"/>
      <c r="AI55" s="94">
        <f t="shared" si="6"/>
        <v>0</v>
      </c>
      <c r="AJ55" s="91">
        <f t="shared" si="7"/>
        <v>0</v>
      </c>
      <c r="AK55" s="20">
        <f t="shared" si="8"/>
        <v>0</v>
      </c>
    </row>
    <row r="56" spans="1:37" s="26" customFormat="1" ht="63.75" customHeight="1" collapsed="1">
      <c r="A56" s="17"/>
      <c r="B56" s="81"/>
      <c r="C56" s="80"/>
      <c r="D56" s="80" t="s">
        <v>65</v>
      </c>
      <c r="E56" s="80" t="s">
        <v>66</v>
      </c>
      <c r="F56" s="90"/>
      <c r="G56" s="90">
        <v>5</v>
      </c>
      <c r="H56" s="88"/>
      <c r="I56" s="88"/>
      <c r="J56" s="90"/>
      <c r="K56" s="90">
        <v>10</v>
      </c>
      <c r="L56" s="88"/>
      <c r="M56" s="88"/>
      <c r="N56" s="90"/>
      <c r="O56" s="88">
        <v>20</v>
      </c>
      <c r="P56" s="53" t="s">
        <v>211</v>
      </c>
      <c r="Q56" s="91"/>
      <c r="R56" s="91"/>
      <c r="S56" s="91">
        <v>0</v>
      </c>
      <c r="T56" s="91">
        <f t="shared" si="0"/>
        <v>0</v>
      </c>
      <c r="U56" s="92"/>
      <c r="V56" s="92"/>
      <c r="W56" s="91">
        <v>0</v>
      </c>
      <c r="X56" s="91" t="s">
        <v>117</v>
      </c>
      <c r="Y56" s="92">
        <v>0</v>
      </c>
      <c r="Z56" s="91">
        <f t="shared" si="1"/>
        <v>9340</v>
      </c>
      <c r="AA56" s="91">
        <f t="shared" si="2"/>
        <v>9340</v>
      </c>
      <c r="AB56" s="97">
        <v>0</v>
      </c>
      <c r="AC56" s="91">
        <f t="shared" si="3"/>
        <v>-1915</v>
      </c>
      <c r="AD56" s="92">
        <v>0</v>
      </c>
      <c r="AE56" s="91">
        <v>0</v>
      </c>
      <c r="AF56" s="91">
        <f t="shared" si="5"/>
        <v>0</v>
      </c>
      <c r="AG56" s="91">
        <v>0</v>
      </c>
      <c r="AH56" s="92">
        <v>0</v>
      </c>
      <c r="AI56" s="91">
        <f>Z56/12*7</f>
        <v>5448.3333333333339</v>
      </c>
      <c r="AJ56" s="91">
        <f t="shared" si="7"/>
        <v>5448.3333333333339</v>
      </c>
      <c r="AK56" s="20">
        <f>AC56/11*7</f>
        <v>-1218.6363636363637</v>
      </c>
    </row>
    <row r="57" spans="1:37" ht="33" customHeight="1">
      <c r="A57" s="114" t="s">
        <v>113</v>
      </c>
      <c r="B57" s="81" t="s">
        <v>71</v>
      </c>
      <c r="C57" s="77" t="s">
        <v>217</v>
      </c>
      <c r="D57" s="77" t="s">
        <v>213</v>
      </c>
      <c r="E57" s="77" t="s">
        <v>212</v>
      </c>
      <c r="F57" s="90"/>
      <c r="G57" s="90">
        <v>6</v>
      </c>
      <c r="H57" s="36"/>
      <c r="I57" s="36"/>
      <c r="J57" s="90"/>
      <c r="K57" s="90">
        <v>12</v>
      </c>
      <c r="L57" s="36"/>
      <c r="M57" s="36">
        <v>13</v>
      </c>
      <c r="N57" s="90"/>
      <c r="O57" s="36">
        <v>7</v>
      </c>
      <c r="P57" s="51">
        <v>42005</v>
      </c>
      <c r="Q57" s="134">
        <v>15000</v>
      </c>
      <c r="R57" s="134"/>
      <c r="S57" s="134">
        <v>80000</v>
      </c>
      <c r="T57" s="92">
        <f t="shared" ref="T57:T79" si="68">SUM(Q57:S57)</f>
        <v>95000</v>
      </c>
      <c r="U57" s="92">
        <v>95000</v>
      </c>
      <c r="V57" s="92">
        <v>0</v>
      </c>
      <c r="W57" s="91">
        <v>10000</v>
      </c>
      <c r="X57" s="91" t="s">
        <v>117</v>
      </c>
      <c r="Y57" s="91">
        <v>21740</v>
      </c>
      <c r="Z57" s="91">
        <f t="shared" si="1"/>
        <v>8769</v>
      </c>
      <c r="AA57" s="91">
        <f t="shared" ref="AA57:AA79" si="69">SUM(Y57:Z57)</f>
        <v>30509</v>
      </c>
      <c r="AB57" s="93">
        <v>0.44259999999999999</v>
      </c>
      <c r="AC57" s="91">
        <f t="shared" si="3"/>
        <v>1348</v>
      </c>
      <c r="AD57" s="91">
        <v>0</v>
      </c>
      <c r="AE57" s="91">
        <v>0</v>
      </c>
      <c r="AF57" s="91">
        <f t="shared" ref="AF57:AF79" si="70">SUM(AD57:AE57)</f>
        <v>0</v>
      </c>
      <c r="AG57" s="91">
        <v>0</v>
      </c>
      <c r="AH57" s="91">
        <v>21740</v>
      </c>
      <c r="AI57" s="94">
        <f t="shared" si="6"/>
        <v>8769</v>
      </c>
      <c r="AJ57" s="91">
        <f t="shared" si="7"/>
        <v>30509</v>
      </c>
      <c r="AK57" s="20">
        <f t="shared" si="8"/>
        <v>1348</v>
      </c>
    </row>
    <row r="58" spans="1:37" ht="33.75" customHeight="1">
      <c r="A58" s="37"/>
      <c r="B58" s="81"/>
      <c r="C58" s="77"/>
      <c r="D58" s="77" t="s">
        <v>213</v>
      </c>
      <c r="E58" s="77" t="s">
        <v>212</v>
      </c>
      <c r="F58" s="90"/>
      <c r="G58" s="90">
        <v>6</v>
      </c>
      <c r="H58" s="36"/>
      <c r="I58" s="36"/>
      <c r="J58" s="90"/>
      <c r="K58" s="90">
        <v>12</v>
      </c>
      <c r="L58" s="36"/>
      <c r="M58" s="36">
        <v>13</v>
      </c>
      <c r="N58" s="90"/>
      <c r="O58" s="36">
        <v>7</v>
      </c>
      <c r="P58" s="51">
        <v>42005</v>
      </c>
      <c r="Q58" s="134">
        <v>15000</v>
      </c>
      <c r="R58" s="134"/>
      <c r="S58" s="134">
        <v>80000</v>
      </c>
      <c r="T58" s="92">
        <f t="shared" si="68"/>
        <v>95000</v>
      </c>
      <c r="U58" s="92">
        <v>95000</v>
      </c>
      <c r="V58" s="92">
        <v>0</v>
      </c>
      <c r="W58" s="91">
        <v>10000</v>
      </c>
      <c r="X58" s="91" t="s">
        <v>117</v>
      </c>
      <c r="Y58" s="91"/>
      <c r="Z58" s="91">
        <f t="shared" si="1"/>
        <v>8769</v>
      </c>
      <c r="AA58" s="91">
        <f t="shared" si="69"/>
        <v>8769</v>
      </c>
      <c r="AB58" s="97"/>
      <c r="AC58" s="91">
        <f t="shared" si="3"/>
        <v>1348</v>
      </c>
      <c r="AD58" s="91"/>
      <c r="AE58" s="91">
        <v>0</v>
      </c>
      <c r="AF58" s="91">
        <f t="shared" si="70"/>
        <v>0</v>
      </c>
      <c r="AG58" s="91">
        <v>0</v>
      </c>
      <c r="AH58" s="91"/>
      <c r="AI58" s="91">
        <f t="shared" si="6"/>
        <v>8769</v>
      </c>
      <c r="AJ58" s="91">
        <f t="shared" si="7"/>
        <v>8769</v>
      </c>
      <c r="AK58" s="20">
        <f t="shared" si="8"/>
        <v>1348</v>
      </c>
    </row>
    <row r="59" spans="1:37" ht="41.25" customHeight="1">
      <c r="A59" s="114" t="s">
        <v>114</v>
      </c>
      <c r="B59" s="81" t="s">
        <v>206</v>
      </c>
      <c r="C59" s="77" t="s">
        <v>200</v>
      </c>
      <c r="D59" s="77"/>
      <c r="E59" s="77"/>
      <c r="F59" s="90"/>
      <c r="G59" s="90"/>
      <c r="H59" s="36"/>
      <c r="I59" s="36"/>
      <c r="J59" s="90"/>
      <c r="K59" s="90"/>
      <c r="L59" s="36"/>
      <c r="M59" s="36"/>
      <c r="N59" s="90"/>
      <c r="O59" s="36"/>
      <c r="P59" s="51"/>
      <c r="Q59" s="91"/>
      <c r="R59" s="91"/>
      <c r="S59" s="91">
        <v>0</v>
      </c>
      <c r="T59" s="91">
        <f t="shared" si="68"/>
        <v>0</v>
      </c>
      <c r="U59" s="92"/>
      <c r="V59" s="92"/>
      <c r="W59" s="91">
        <v>0</v>
      </c>
      <c r="X59" s="91" t="s">
        <v>117</v>
      </c>
      <c r="Y59" s="91"/>
      <c r="Z59" s="91">
        <f t="shared" si="1"/>
        <v>0</v>
      </c>
      <c r="AA59" s="91">
        <f t="shared" si="69"/>
        <v>0</v>
      </c>
      <c r="AB59" s="93"/>
      <c r="AC59" s="91">
        <f t="shared" si="3"/>
        <v>0</v>
      </c>
      <c r="AD59" s="91"/>
      <c r="AE59" s="91">
        <f t="shared" ref="AE59:AE66" si="71">Z59</f>
        <v>0</v>
      </c>
      <c r="AF59" s="91">
        <f t="shared" si="70"/>
        <v>0</v>
      </c>
      <c r="AG59" s="91">
        <f t="shared" ref="AG59:AG78" si="72">AC59</f>
        <v>0</v>
      </c>
      <c r="AH59" s="91"/>
      <c r="AI59" s="91">
        <f t="shared" si="6"/>
        <v>0</v>
      </c>
      <c r="AJ59" s="91">
        <f t="shared" si="7"/>
        <v>0</v>
      </c>
      <c r="AK59" s="20">
        <f t="shared" si="8"/>
        <v>0</v>
      </c>
    </row>
    <row r="60" spans="1:37" ht="21" hidden="1" customHeight="1" outlineLevel="1">
      <c r="A60" s="114"/>
      <c r="B60" s="81"/>
      <c r="C60" s="77"/>
      <c r="D60" s="77" t="s">
        <v>78</v>
      </c>
      <c r="E60" s="77" t="s">
        <v>51</v>
      </c>
      <c r="F60" s="90"/>
      <c r="G60" s="90"/>
      <c r="H60" s="36"/>
      <c r="I60" s="36"/>
      <c r="J60" s="90"/>
      <c r="K60" s="90"/>
      <c r="L60" s="36"/>
      <c r="M60" s="36"/>
      <c r="N60" s="90"/>
      <c r="O60" s="36"/>
      <c r="P60" s="51"/>
      <c r="Q60" s="91"/>
      <c r="R60" s="91"/>
      <c r="S60" s="91">
        <v>0</v>
      </c>
      <c r="T60" s="91">
        <f t="shared" ref="T60" si="73">SUM(Q60:S60)</f>
        <v>0</v>
      </c>
      <c r="U60" s="92"/>
      <c r="V60" s="92"/>
      <c r="W60" s="91">
        <v>0</v>
      </c>
      <c r="X60" s="91" t="s">
        <v>117</v>
      </c>
      <c r="Y60" s="91"/>
      <c r="Z60" s="91">
        <f t="shared" ref="Z60" si="74">((F60*1125+G60*2750))-((H60*1125)+(I60*2750))+((J60*1125)+(K60*1375))-((L60*1125)+(1375*M60))+(N60*908)-(O60*908)</f>
        <v>0</v>
      </c>
      <c r="AA60" s="91">
        <f t="shared" ref="AA60" si="75">SUM(Y60:Z60)</f>
        <v>0</v>
      </c>
      <c r="AB60" s="93"/>
      <c r="AC60" s="91">
        <f t="shared" ref="AC60" si="76">((F60*422+G60*1755))-((H60*422)+(I60*1755))+((J60*422)+(K60*1209))-((L60*422)+(1209*M60))+(N60*1139)-(O60*1139)</f>
        <v>0</v>
      </c>
      <c r="AD60" s="91"/>
      <c r="AE60" s="91">
        <f t="shared" ref="AE60" si="77">Z60</f>
        <v>0</v>
      </c>
      <c r="AF60" s="91">
        <f t="shared" ref="AF60" si="78">SUM(AD60:AE60)</f>
        <v>0</v>
      </c>
      <c r="AG60" s="91">
        <f t="shared" ref="AG60" si="79">AC60</f>
        <v>0</v>
      </c>
      <c r="AH60" s="91"/>
      <c r="AI60" s="91">
        <f t="shared" ref="AI60" si="80">Z60</f>
        <v>0</v>
      </c>
      <c r="AJ60" s="91">
        <f t="shared" ref="AJ60" si="81">SUM(AH60:AI60)</f>
        <v>0</v>
      </c>
      <c r="AK60" s="20">
        <f t="shared" ref="AK60" si="82">AC60</f>
        <v>0</v>
      </c>
    </row>
    <row r="61" spans="1:37" ht="19.149999999999999" hidden="1" customHeight="1" outlineLevel="1">
      <c r="A61" s="15"/>
      <c r="B61" s="81"/>
      <c r="C61" s="77"/>
      <c r="D61" s="77" t="s">
        <v>78</v>
      </c>
      <c r="E61" s="77" t="s">
        <v>51</v>
      </c>
      <c r="F61" s="90"/>
      <c r="G61" s="90"/>
      <c r="H61" s="36"/>
      <c r="I61" s="36"/>
      <c r="J61" s="90"/>
      <c r="K61" s="90"/>
      <c r="L61" s="36"/>
      <c r="M61" s="36"/>
      <c r="N61" s="90"/>
      <c r="O61" s="36"/>
      <c r="P61" s="51"/>
      <c r="Q61" s="91"/>
      <c r="R61" s="91"/>
      <c r="S61" s="91">
        <v>0</v>
      </c>
      <c r="T61" s="91">
        <f t="shared" si="68"/>
        <v>0</v>
      </c>
      <c r="U61" s="92"/>
      <c r="V61" s="92"/>
      <c r="W61" s="91">
        <v>0</v>
      </c>
      <c r="X61" s="91" t="s">
        <v>117</v>
      </c>
      <c r="Y61" s="91"/>
      <c r="Z61" s="91">
        <f t="shared" si="1"/>
        <v>0</v>
      </c>
      <c r="AA61" s="91">
        <f t="shared" si="69"/>
        <v>0</v>
      </c>
      <c r="AB61" s="93"/>
      <c r="AC61" s="91">
        <f t="shared" si="3"/>
        <v>0</v>
      </c>
      <c r="AD61" s="91"/>
      <c r="AE61" s="91">
        <f t="shared" si="71"/>
        <v>0</v>
      </c>
      <c r="AF61" s="91">
        <f t="shared" si="70"/>
        <v>0</v>
      </c>
      <c r="AG61" s="91">
        <f t="shared" si="72"/>
        <v>0</v>
      </c>
      <c r="AH61" s="91"/>
      <c r="AI61" s="94">
        <f t="shared" si="6"/>
        <v>0</v>
      </c>
      <c r="AJ61" s="91">
        <f t="shared" si="7"/>
        <v>0</v>
      </c>
      <c r="AK61" s="20">
        <f t="shared" si="8"/>
        <v>0</v>
      </c>
    </row>
    <row r="62" spans="1:37" ht="19.149999999999999" hidden="1" customHeight="1" outlineLevel="1">
      <c r="A62" s="15"/>
      <c r="B62" s="81"/>
      <c r="C62" s="77"/>
      <c r="D62" s="77" t="s">
        <v>50</v>
      </c>
      <c r="E62" s="77" t="s">
        <v>51</v>
      </c>
      <c r="F62" s="90"/>
      <c r="G62" s="90"/>
      <c r="H62" s="36"/>
      <c r="I62" s="36"/>
      <c r="J62" s="90"/>
      <c r="K62" s="90"/>
      <c r="L62" s="36"/>
      <c r="M62" s="36"/>
      <c r="N62" s="90"/>
      <c r="O62" s="36"/>
      <c r="P62" s="51"/>
      <c r="Q62" s="91"/>
      <c r="R62" s="91"/>
      <c r="S62" s="91">
        <v>0</v>
      </c>
      <c r="T62" s="91">
        <f t="shared" si="68"/>
        <v>0</v>
      </c>
      <c r="U62" s="92"/>
      <c r="V62" s="92"/>
      <c r="W62" s="91">
        <v>0</v>
      </c>
      <c r="X62" s="91" t="s">
        <v>117</v>
      </c>
      <c r="Y62" s="91"/>
      <c r="Z62" s="91">
        <f t="shared" si="1"/>
        <v>0</v>
      </c>
      <c r="AA62" s="91">
        <f t="shared" si="69"/>
        <v>0</v>
      </c>
      <c r="AB62" s="93"/>
      <c r="AC62" s="91">
        <f t="shared" si="3"/>
        <v>0</v>
      </c>
      <c r="AD62" s="91"/>
      <c r="AE62" s="91">
        <f t="shared" si="71"/>
        <v>0</v>
      </c>
      <c r="AF62" s="91">
        <f t="shared" si="70"/>
        <v>0</v>
      </c>
      <c r="AG62" s="91">
        <f t="shared" si="72"/>
        <v>0</v>
      </c>
      <c r="AH62" s="91"/>
      <c r="AI62" s="91">
        <f t="shared" si="6"/>
        <v>0</v>
      </c>
      <c r="AJ62" s="91">
        <f t="shared" si="7"/>
        <v>0</v>
      </c>
      <c r="AK62" s="20">
        <f t="shared" si="8"/>
        <v>0</v>
      </c>
    </row>
    <row r="63" spans="1:37" ht="20.45" hidden="1" customHeight="1" outlineLevel="1">
      <c r="A63" s="15"/>
      <c r="B63" s="81"/>
      <c r="C63" s="77"/>
      <c r="D63" s="77" t="s">
        <v>50</v>
      </c>
      <c r="E63" s="77" t="s">
        <v>51</v>
      </c>
      <c r="F63" s="90"/>
      <c r="G63" s="90"/>
      <c r="H63" s="36"/>
      <c r="I63" s="36"/>
      <c r="J63" s="90"/>
      <c r="K63" s="90"/>
      <c r="L63" s="36"/>
      <c r="M63" s="36"/>
      <c r="N63" s="90"/>
      <c r="O63" s="36"/>
      <c r="P63" s="51"/>
      <c r="Q63" s="91"/>
      <c r="R63" s="91"/>
      <c r="S63" s="91">
        <v>0</v>
      </c>
      <c r="T63" s="91">
        <f t="shared" si="68"/>
        <v>0</v>
      </c>
      <c r="U63" s="92"/>
      <c r="V63" s="92"/>
      <c r="W63" s="91">
        <v>0</v>
      </c>
      <c r="X63" s="91" t="s">
        <v>117</v>
      </c>
      <c r="Y63" s="91"/>
      <c r="Z63" s="91">
        <f t="shared" si="1"/>
        <v>0</v>
      </c>
      <c r="AA63" s="91">
        <f t="shared" si="69"/>
        <v>0</v>
      </c>
      <c r="AB63" s="93"/>
      <c r="AC63" s="91">
        <f t="shared" si="3"/>
        <v>0</v>
      </c>
      <c r="AD63" s="91"/>
      <c r="AE63" s="91">
        <f t="shared" si="71"/>
        <v>0</v>
      </c>
      <c r="AF63" s="91">
        <f t="shared" si="70"/>
        <v>0</v>
      </c>
      <c r="AG63" s="91">
        <f t="shared" si="72"/>
        <v>0</v>
      </c>
      <c r="AH63" s="91"/>
      <c r="AI63" s="94">
        <f t="shared" si="6"/>
        <v>0</v>
      </c>
      <c r="AJ63" s="91">
        <f t="shared" si="7"/>
        <v>0</v>
      </c>
      <c r="AK63" s="20">
        <f t="shared" si="8"/>
        <v>0</v>
      </c>
    </row>
    <row r="64" spans="1:37" ht="16.5" hidden="1" customHeight="1" outlineLevel="1">
      <c r="A64" s="15"/>
      <c r="B64" s="81"/>
      <c r="C64" s="77"/>
      <c r="D64" s="77" t="s">
        <v>75</v>
      </c>
      <c r="E64" s="77" t="s">
        <v>51</v>
      </c>
      <c r="F64" s="90"/>
      <c r="G64" s="90"/>
      <c r="H64" s="36"/>
      <c r="I64" s="36"/>
      <c r="J64" s="90"/>
      <c r="K64" s="90"/>
      <c r="L64" s="36"/>
      <c r="M64" s="36"/>
      <c r="N64" s="90"/>
      <c r="O64" s="36"/>
      <c r="P64" s="51"/>
      <c r="Q64" s="91"/>
      <c r="R64" s="91"/>
      <c r="S64" s="91">
        <v>0</v>
      </c>
      <c r="T64" s="91">
        <f t="shared" si="68"/>
        <v>0</v>
      </c>
      <c r="U64" s="92"/>
      <c r="V64" s="92"/>
      <c r="W64" s="91">
        <v>0</v>
      </c>
      <c r="X64" s="91" t="s">
        <v>117</v>
      </c>
      <c r="Y64" s="91"/>
      <c r="Z64" s="91">
        <f t="shared" si="1"/>
        <v>0</v>
      </c>
      <c r="AA64" s="91">
        <f t="shared" si="69"/>
        <v>0</v>
      </c>
      <c r="AB64" s="93"/>
      <c r="AC64" s="91">
        <f t="shared" si="3"/>
        <v>0</v>
      </c>
      <c r="AD64" s="91"/>
      <c r="AE64" s="91">
        <f t="shared" si="71"/>
        <v>0</v>
      </c>
      <c r="AF64" s="91">
        <f t="shared" si="70"/>
        <v>0</v>
      </c>
      <c r="AG64" s="91">
        <f t="shared" si="72"/>
        <v>0</v>
      </c>
      <c r="AH64" s="91"/>
      <c r="AI64" s="91">
        <f t="shared" si="6"/>
        <v>0</v>
      </c>
      <c r="AJ64" s="91">
        <f t="shared" si="7"/>
        <v>0</v>
      </c>
      <c r="AK64" s="20">
        <f t="shared" si="8"/>
        <v>0</v>
      </c>
    </row>
    <row r="65" spans="1:37" ht="19.149999999999999" hidden="1" customHeight="1" outlineLevel="1">
      <c r="A65" s="15"/>
      <c r="B65" s="81"/>
      <c r="C65" s="77"/>
      <c r="D65" s="77" t="s">
        <v>62</v>
      </c>
      <c r="E65" s="77" t="s">
        <v>51</v>
      </c>
      <c r="F65" s="90"/>
      <c r="G65" s="90"/>
      <c r="H65" s="36"/>
      <c r="I65" s="36"/>
      <c r="J65" s="90"/>
      <c r="K65" s="90"/>
      <c r="L65" s="36"/>
      <c r="M65" s="36"/>
      <c r="N65" s="90"/>
      <c r="O65" s="36"/>
      <c r="P65" s="51"/>
      <c r="Q65" s="91"/>
      <c r="R65" s="91"/>
      <c r="S65" s="91">
        <v>0</v>
      </c>
      <c r="T65" s="91">
        <f t="shared" si="68"/>
        <v>0</v>
      </c>
      <c r="U65" s="92"/>
      <c r="V65" s="92"/>
      <c r="W65" s="91">
        <v>0</v>
      </c>
      <c r="X65" s="91" t="s">
        <v>117</v>
      </c>
      <c r="Y65" s="91"/>
      <c r="Z65" s="91">
        <f t="shared" si="1"/>
        <v>0</v>
      </c>
      <c r="AA65" s="91">
        <f t="shared" si="69"/>
        <v>0</v>
      </c>
      <c r="AB65" s="93"/>
      <c r="AC65" s="91">
        <f t="shared" si="3"/>
        <v>0</v>
      </c>
      <c r="AD65" s="91"/>
      <c r="AE65" s="91">
        <f t="shared" si="71"/>
        <v>0</v>
      </c>
      <c r="AF65" s="91">
        <f t="shared" si="70"/>
        <v>0</v>
      </c>
      <c r="AG65" s="91">
        <f t="shared" si="72"/>
        <v>0</v>
      </c>
      <c r="AH65" s="91"/>
      <c r="AI65" s="94">
        <f t="shared" si="6"/>
        <v>0</v>
      </c>
      <c r="AJ65" s="91">
        <f t="shared" si="7"/>
        <v>0</v>
      </c>
      <c r="AK65" s="20">
        <f t="shared" si="8"/>
        <v>0</v>
      </c>
    </row>
    <row r="66" spans="1:37" ht="19.149999999999999" hidden="1" customHeight="1" outlineLevel="1">
      <c r="A66" s="15"/>
      <c r="B66" s="81"/>
      <c r="C66" s="77"/>
      <c r="D66" s="77" t="s">
        <v>62</v>
      </c>
      <c r="E66" s="77" t="s">
        <v>51</v>
      </c>
      <c r="F66" s="90"/>
      <c r="G66" s="90"/>
      <c r="H66" s="36"/>
      <c r="I66" s="36"/>
      <c r="J66" s="90"/>
      <c r="K66" s="90"/>
      <c r="L66" s="36"/>
      <c r="M66" s="36"/>
      <c r="N66" s="90"/>
      <c r="O66" s="36"/>
      <c r="P66" s="51"/>
      <c r="Q66" s="91"/>
      <c r="R66" s="91"/>
      <c r="S66" s="91">
        <v>0</v>
      </c>
      <c r="T66" s="91">
        <f t="shared" si="68"/>
        <v>0</v>
      </c>
      <c r="U66" s="92"/>
      <c r="V66" s="92"/>
      <c r="W66" s="91">
        <v>0</v>
      </c>
      <c r="X66" s="91" t="s">
        <v>117</v>
      </c>
      <c r="Y66" s="91"/>
      <c r="Z66" s="91">
        <f t="shared" si="1"/>
        <v>0</v>
      </c>
      <c r="AA66" s="91">
        <f t="shared" si="69"/>
        <v>0</v>
      </c>
      <c r="AB66" s="93"/>
      <c r="AC66" s="91">
        <f t="shared" si="3"/>
        <v>0</v>
      </c>
      <c r="AD66" s="91"/>
      <c r="AE66" s="91">
        <f t="shared" si="71"/>
        <v>0</v>
      </c>
      <c r="AF66" s="91">
        <f t="shared" si="70"/>
        <v>0</v>
      </c>
      <c r="AG66" s="91">
        <f t="shared" si="72"/>
        <v>0</v>
      </c>
      <c r="AH66" s="91"/>
      <c r="AI66" s="91">
        <f t="shared" si="6"/>
        <v>0</v>
      </c>
      <c r="AJ66" s="91">
        <f t="shared" si="7"/>
        <v>0</v>
      </c>
      <c r="AK66" s="20">
        <f t="shared" si="8"/>
        <v>0</v>
      </c>
    </row>
    <row r="67" spans="1:37" ht="26.25" customHeight="1" collapsed="1">
      <c r="A67" s="15"/>
      <c r="B67" s="81"/>
      <c r="C67" s="77"/>
      <c r="D67" s="77" t="s">
        <v>79</v>
      </c>
      <c r="E67" s="77" t="s">
        <v>57</v>
      </c>
      <c r="F67" s="90"/>
      <c r="G67" s="90">
        <v>10</v>
      </c>
      <c r="H67" s="36"/>
      <c r="I67" s="36"/>
      <c r="J67" s="90"/>
      <c r="K67" s="90"/>
      <c r="L67" s="36"/>
      <c r="M67" s="36"/>
      <c r="N67" s="90"/>
      <c r="O67" s="36">
        <v>10</v>
      </c>
      <c r="P67" s="51">
        <v>42248</v>
      </c>
      <c r="Q67" s="91">
        <v>25000</v>
      </c>
      <c r="R67" s="91"/>
      <c r="S67" s="134">
        <v>50000</v>
      </c>
      <c r="T67" s="91">
        <f t="shared" si="68"/>
        <v>75000</v>
      </c>
      <c r="U67" s="92">
        <v>0</v>
      </c>
      <c r="V67" s="92">
        <v>75000</v>
      </c>
      <c r="W67" s="91">
        <v>20000</v>
      </c>
      <c r="X67" s="91" t="s">
        <v>117</v>
      </c>
      <c r="Y67" s="91">
        <v>77460</v>
      </c>
      <c r="Z67" s="91">
        <f t="shared" si="1"/>
        <v>18420</v>
      </c>
      <c r="AA67" s="91">
        <f t="shared" si="69"/>
        <v>95880</v>
      </c>
      <c r="AB67" s="93">
        <v>1.6</v>
      </c>
      <c r="AC67" s="91">
        <f t="shared" si="3"/>
        <v>6160</v>
      </c>
      <c r="AD67" s="91">
        <v>0</v>
      </c>
      <c r="AE67" s="91">
        <v>0</v>
      </c>
      <c r="AF67" s="91">
        <f t="shared" si="70"/>
        <v>0</v>
      </c>
      <c r="AG67" s="91">
        <v>0</v>
      </c>
      <c r="AH67" s="91">
        <v>25820</v>
      </c>
      <c r="AI67" s="91">
        <f>Z67/12*4</f>
        <v>6140</v>
      </c>
      <c r="AJ67" s="91">
        <f t="shared" si="7"/>
        <v>31960</v>
      </c>
      <c r="AK67" s="20">
        <f>AC67/11*4</f>
        <v>2240</v>
      </c>
    </row>
    <row r="68" spans="1:37" ht="32.25" customHeight="1">
      <c r="A68" s="115" t="s">
        <v>115</v>
      </c>
      <c r="B68" s="81" t="s">
        <v>84</v>
      </c>
      <c r="C68" s="77" t="s">
        <v>201</v>
      </c>
      <c r="D68" s="77" t="s">
        <v>190</v>
      </c>
      <c r="E68" s="77" t="s">
        <v>98</v>
      </c>
      <c r="F68" s="90"/>
      <c r="G68" s="90"/>
      <c r="H68" s="36"/>
      <c r="I68" s="36"/>
      <c r="J68" s="90"/>
      <c r="K68" s="90">
        <v>20</v>
      </c>
      <c r="L68" s="36">
        <v>9</v>
      </c>
      <c r="M68" s="36">
        <v>11</v>
      </c>
      <c r="N68" s="90"/>
      <c r="O68" s="36"/>
      <c r="P68" s="51">
        <v>42005</v>
      </c>
      <c r="Q68" s="91">
        <v>12500</v>
      </c>
      <c r="R68" s="91"/>
      <c r="S68" s="91">
        <v>30000</v>
      </c>
      <c r="T68" s="91">
        <f t="shared" si="68"/>
        <v>42500</v>
      </c>
      <c r="U68" s="92">
        <v>42500</v>
      </c>
      <c r="V68" s="92">
        <v>0</v>
      </c>
      <c r="W68" s="91">
        <v>0</v>
      </c>
      <c r="X68" s="91" t="s">
        <v>117</v>
      </c>
      <c r="Y68" s="91">
        <v>41712</v>
      </c>
      <c r="Z68" s="91">
        <f t="shared" si="1"/>
        <v>2250</v>
      </c>
      <c r="AA68" s="91">
        <f t="shared" si="69"/>
        <v>43962</v>
      </c>
      <c r="AB68" s="93">
        <v>0.80069999999999997</v>
      </c>
      <c r="AC68" s="91">
        <f t="shared" si="3"/>
        <v>7083</v>
      </c>
      <c r="AD68" s="91">
        <v>0</v>
      </c>
      <c r="AE68" s="91">
        <v>0</v>
      </c>
      <c r="AF68" s="91">
        <f t="shared" si="70"/>
        <v>0</v>
      </c>
      <c r="AG68" s="91">
        <v>0</v>
      </c>
      <c r="AH68" s="91">
        <v>41712</v>
      </c>
      <c r="AI68" s="91">
        <f t="shared" si="6"/>
        <v>2250</v>
      </c>
      <c r="AJ68" s="91">
        <f t="shared" si="7"/>
        <v>43962</v>
      </c>
      <c r="AK68" s="20">
        <f t="shared" si="8"/>
        <v>7083</v>
      </c>
    </row>
    <row r="69" spans="1:37" ht="28.5" customHeight="1">
      <c r="A69" s="15"/>
      <c r="B69" s="81"/>
      <c r="C69" s="77"/>
      <c r="D69" s="132" t="s">
        <v>85</v>
      </c>
      <c r="E69" s="77" t="s">
        <v>191</v>
      </c>
      <c r="F69" s="90"/>
      <c r="G69" s="90"/>
      <c r="H69" s="36"/>
      <c r="I69" s="36"/>
      <c r="J69" s="90"/>
      <c r="K69" s="90">
        <v>12</v>
      </c>
      <c r="L69" s="36"/>
      <c r="M69" s="36"/>
      <c r="N69" s="90">
        <v>8</v>
      </c>
      <c r="O69" s="36">
        <v>25</v>
      </c>
      <c r="P69" s="51">
        <v>42217</v>
      </c>
      <c r="Q69" s="91">
        <v>12500</v>
      </c>
      <c r="R69" s="91"/>
      <c r="S69" s="91"/>
      <c r="T69" s="91">
        <f t="shared" si="68"/>
        <v>12500</v>
      </c>
      <c r="U69" s="92">
        <v>0</v>
      </c>
      <c r="V69" s="92">
        <v>12500</v>
      </c>
      <c r="W69" s="91">
        <v>0</v>
      </c>
      <c r="X69" s="91" t="s">
        <v>117</v>
      </c>
      <c r="Y69" s="92"/>
      <c r="Z69" s="91">
        <f t="shared" si="1"/>
        <v>1064</v>
      </c>
      <c r="AA69" s="91">
        <f t="shared" si="69"/>
        <v>1064</v>
      </c>
      <c r="AB69" s="97"/>
      <c r="AC69" s="91">
        <f t="shared" si="3"/>
        <v>-4855</v>
      </c>
      <c r="AD69" s="91">
        <v>0</v>
      </c>
      <c r="AE69" s="91">
        <v>0</v>
      </c>
      <c r="AF69" s="91">
        <f t="shared" si="70"/>
        <v>0</v>
      </c>
      <c r="AG69" s="91">
        <v>0</v>
      </c>
      <c r="AH69" s="92"/>
      <c r="AI69" s="91">
        <f>Z69/12*5</f>
        <v>443.33333333333337</v>
      </c>
      <c r="AJ69" s="91">
        <f t="shared" si="7"/>
        <v>443.33333333333337</v>
      </c>
      <c r="AK69" s="20">
        <f t="shared" si="8"/>
        <v>-4855</v>
      </c>
    </row>
    <row r="70" spans="1:37" ht="41.25" customHeight="1">
      <c r="A70" s="128" t="s">
        <v>116</v>
      </c>
      <c r="B70" s="129" t="s">
        <v>13</v>
      </c>
      <c r="C70" s="80" t="s">
        <v>214</v>
      </c>
      <c r="D70" s="79"/>
      <c r="E70" s="79"/>
      <c r="F70" s="90"/>
      <c r="G70" s="90"/>
      <c r="H70" s="118"/>
      <c r="I70" s="118"/>
      <c r="J70" s="90"/>
      <c r="K70" s="90"/>
      <c r="L70" s="118"/>
      <c r="M70" s="118"/>
      <c r="N70" s="90"/>
      <c r="O70" s="118"/>
      <c r="P70" s="51"/>
      <c r="Q70" s="91"/>
      <c r="R70" s="91"/>
      <c r="S70" s="91"/>
      <c r="T70" s="91">
        <f t="shared" si="68"/>
        <v>0</v>
      </c>
      <c r="U70" s="92"/>
      <c r="V70" s="92"/>
      <c r="W70" s="91">
        <v>0</v>
      </c>
      <c r="X70" s="91" t="s">
        <v>117</v>
      </c>
      <c r="Y70" s="91"/>
      <c r="Z70" s="91">
        <f t="shared" si="1"/>
        <v>0</v>
      </c>
      <c r="AA70" s="91">
        <f t="shared" si="69"/>
        <v>0</v>
      </c>
      <c r="AB70" s="93"/>
      <c r="AC70" s="91">
        <f t="shared" si="3"/>
        <v>0</v>
      </c>
      <c r="AD70" s="91"/>
      <c r="AE70" s="91">
        <f>Z70</f>
        <v>0</v>
      </c>
      <c r="AF70" s="91">
        <f t="shared" si="70"/>
        <v>0</v>
      </c>
      <c r="AG70" s="91">
        <f t="shared" si="72"/>
        <v>0</v>
      </c>
      <c r="AH70" s="91"/>
      <c r="AI70" s="94">
        <f t="shared" si="6"/>
        <v>0</v>
      </c>
      <c r="AJ70" s="91">
        <f t="shared" si="7"/>
        <v>0</v>
      </c>
      <c r="AK70" s="20">
        <f t="shared" si="8"/>
        <v>0</v>
      </c>
    </row>
    <row r="71" spans="1:37" ht="28.5" hidden="1" customHeight="1" outlineLevel="1">
      <c r="A71" s="15"/>
      <c r="B71" s="81"/>
      <c r="C71" s="77"/>
      <c r="D71" s="79" t="s">
        <v>107</v>
      </c>
      <c r="E71" s="80" t="s">
        <v>126</v>
      </c>
      <c r="F71" s="90"/>
      <c r="G71" s="90"/>
      <c r="H71" s="118"/>
      <c r="I71" s="118"/>
      <c r="J71" s="90"/>
      <c r="K71" s="90"/>
      <c r="L71" s="118"/>
      <c r="M71" s="118"/>
      <c r="N71" s="90"/>
      <c r="O71" s="118"/>
      <c r="P71" s="51">
        <v>42005</v>
      </c>
      <c r="Q71" s="92"/>
      <c r="R71" s="92"/>
      <c r="S71" s="92">
        <v>0</v>
      </c>
      <c r="T71" s="92">
        <f t="shared" si="68"/>
        <v>0</v>
      </c>
      <c r="U71" s="92"/>
      <c r="V71" s="92">
        <v>0</v>
      </c>
      <c r="W71" s="91">
        <v>0</v>
      </c>
      <c r="X71" s="91" t="s">
        <v>117</v>
      </c>
      <c r="Y71" s="92">
        <v>0</v>
      </c>
      <c r="Z71" s="91">
        <f t="shared" si="1"/>
        <v>0</v>
      </c>
      <c r="AA71" s="91">
        <f t="shared" si="69"/>
        <v>0</v>
      </c>
      <c r="AB71" s="97">
        <v>0</v>
      </c>
      <c r="AC71" s="91">
        <f t="shared" si="3"/>
        <v>0</v>
      </c>
      <c r="AD71" s="91"/>
      <c r="AE71" s="91">
        <v>0</v>
      </c>
      <c r="AF71" s="91">
        <f t="shared" si="70"/>
        <v>0</v>
      </c>
      <c r="AG71" s="91">
        <v>0</v>
      </c>
      <c r="AH71" s="92"/>
      <c r="AI71" s="91">
        <f t="shared" si="6"/>
        <v>0</v>
      </c>
      <c r="AJ71" s="91">
        <f t="shared" si="7"/>
        <v>0</v>
      </c>
      <c r="AK71" s="20">
        <f t="shared" si="8"/>
        <v>0</v>
      </c>
    </row>
    <row r="72" spans="1:37" ht="21" hidden="1" customHeight="1" outlineLevel="1">
      <c r="A72" s="15"/>
      <c r="B72" s="81"/>
      <c r="C72" s="77"/>
      <c r="D72" s="80" t="s">
        <v>86</v>
      </c>
      <c r="E72" s="77" t="s">
        <v>51</v>
      </c>
      <c r="F72" s="90"/>
      <c r="G72" s="90"/>
      <c r="H72" s="88"/>
      <c r="I72" s="88"/>
      <c r="J72" s="90"/>
      <c r="K72" s="90"/>
      <c r="L72" s="88"/>
      <c r="M72" s="88"/>
      <c r="N72" s="90"/>
      <c r="O72" s="88"/>
      <c r="P72" s="51"/>
      <c r="Q72" s="91"/>
      <c r="R72" s="91"/>
      <c r="S72" s="91">
        <v>0</v>
      </c>
      <c r="T72" s="91">
        <f t="shared" si="68"/>
        <v>0</v>
      </c>
      <c r="U72" s="92"/>
      <c r="V72" s="92"/>
      <c r="W72" s="91">
        <v>0</v>
      </c>
      <c r="X72" s="91" t="s">
        <v>117</v>
      </c>
      <c r="Y72" s="91"/>
      <c r="Z72" s="91">
        <f t="shared" si="1"/>
        <v>0</v>
      </c>
      <c r="AA72" s="91">
        <f t="shared" si="69"/>
        <v>0</v>
      </c>
      <c r="AB72" s="93"/>
      <c r="AC72" s="91">
        <f t="shared" si="3"/>
        <v>0</v>
      </c>
      <c r="AD72" s="91"/>
      <c r="AE72" s="91">
        <f t="shared" ref="AE72:AE77" si="83">Z72</f>
        <v>0</v>
      </c>
      <c r="AF72" s="91">
        <f t="shared" si="70"/>
        <v>0</v>
      </c>
      <c r="AG72" s="91">
        <f t="shared" si="72"/>
        <v>0</v>
      </c>
      <c r="AH72" s="91"/>
      <c r="AI72" s="94">
        <f t="shared" si="6"/>
        <v>0</v>
      </c>
      <c r="AJ72" s="91">
        <f t="shared" si="7"/>
        <v>0</v>
      </c>
      <c r="AK72" s="20">
        <f t="shared" si="8"/>
        <v>0</v>
      </c>
    </row>
    <row r="73" spans="1:37" ht="21" hidden="1" customHeight="1" outlineLevel="1">
      <c r="A73" s="15"/>
      <c r="B73" s="81"/>
      <c r="C73" s="77"/>
      <c r="D73" s="80" t="s">
        <v>86</v>
      </c>
      <c r="E73" s="77" t="s">
        <v>51</v>
      </c>
      <c r="F73" s="90"/>
      <c r="G73" s="90"/>
      <c r="H73" s="88"/>
      <c r="I73" s="88"/>
      <c r="J73" s="90"/>
      <c r="K73" s="90"/>
      <c r="L73" s="88"/>
      <c r="M73" s="88"/>
      <c r="N73" s="90"/>
      <c r="O73" s="88"/>
      <c r="P73" s="51"/>
      <c r="Q73" s="91"/>
      <c r="R73" s="91"/>
      <c r="S73" s="91">
        <v>0</v>
      </c>
      <c r="T73" s="91">
        <f t="shared" si="68"/>
        <v>0</v>
      </c>
      <c r="U73" s="92"/>
      <c r="V73" s="92"/>
      <c r="W73" s="91">
        <v>0</v>
      </c>
      <c r="X73" s="91" t="s">
        <v>117</v>
      </c>
      <c r="Y73" s="91"/>
      <c r="Z73" s="91">
        <f t="shared" si="1"/>
        <v>0</v>
      </c>
      <c r="AA73" s="91">
        <f t="shared" si="69"/>
        <v>0</v>
      </c>
      <c r="AB73" s="93"/>
      <c r="AC73" s="91">
        <f t="shared" si="3"/>
        <v>0</v>
      </c>
      <c r="AD73" s="91"/>
      <c r="AE73" s="91">
        <f t="shared" si="83"/>
        <v>0</v>
      </c>
      <c r="AF73" s="91">
        <f t="shared" si="70"/>
        <v>0</v>
      </c>
      <c r="AG73" s="91">
        <f t="shared" si="72"/>
        <v>0</v>
      </c>
      <c r="AH73" s="91"/>
      <c r="AI73" s="91">
        <f t="shared" si="6"/>
        <v>0</v>
      </c>
      <c r="AJ73" s="91">
        <f t="shared" si="7"/>
        <v>0</v>
      </c>
      <c r="AK73" s="20">
        <f t="shared" si="8"/>
        <v>0</v>
      </c>
    </row>
    <row r="74" spans="1:37" ht="21" hidden="1" customHeight="1" outlineLevel="1">
      <c r="A74" s="15"/>
      <c r="B74" s="81"/>
      <c r="C74" s="77"/>
      <c r="D74" s="80" t="s">
        <v>86</v>
      </c>
      <c r="E74" s="77" t="s">
        <v>51</v>
      </c>
      <c r="F74" s="90"/>
      <c r="G74" s="90"/>
      <c r="H74" s="88"/>
      <c r="I74" s="88"/>
      <c r="J74" s="90"/>
      <c r="K74" s="90"/>
      <c r="L74" s="88"/>
      <c r="M74" s="88"/>
      <c r="N74" s="90"/>
      <c r="O74" s="88"/>
      <c r="P74" s="51"/>
      <c r="Q74" s="91"/>
      <c r="R74" s="91"/>
      <c r="S74" s="91">
        <v>0</v>
      </c>
      <c r="T74" s="91">
        <f t="shared" si="68"/>
        <v>0</v>
      </c>
      <c r="U74" s="92"/>
      <c r="V74" s="92"/>
      <c r="W74" s="91">
        <v>0</v>
      </c>
      <c r="X74" s="91" t="s">
        <v>117</v>
      </c>
      <c r="Y74" s="91"/>
      <c r="Z74" s="91">
        <f t="shared" si="1"/>
        <v>0</v>
      </c>
      <c r="AA74" s="91">
        <f t="shared" si="69"/>
        <v>0</v>
      </c>
      <c r="AB74" s="93"/>
      <c r="AC74" s="91">
        <f t="shared" si="3"/>
        <v>0</v>
      </c>
      <c r="AD74" s="91"/>
      <c r="AE74" s="91">
        <f t="shared" si="83"/>
        <v>0</v>
      </c>
      <c r="AF74" s="91">
        <f t="shared" si="70"/>
        <v>0</v>
      </c>
      <c r="AG74" s="91">
        <f t="shared" si="72"/>
        <v>0</v>
      </c>
      <c r="AH74" s="91"/>
      <c r="AI74" s="94">
        <f t="shared" si="6"/>
        <v>0</v>
      </c>
      <c r="AJ74" s="91">
        <f t="shared" si="7"/>
        <v>0</v>
      </c>
      <c r="AK74" s="20">
        <f t="shared" si="8"/>
        <v>0</v>
      </c>
    </row>
    <row r="75" spans="1:37" ht="21" hidden="1" customHeight="1" outlineLevel="1">
      <c r="A75" s="15"/>
      <c r="B75" s="81"/>
      <c r="C75" s="77"/>
      <c r="D75" s="80" t="s">
        <v>86</v>
      </c>
      <c r="E75" s="77" t="s">
        <v>51</v>
      </c>
      <c r="F75" s="90"/>
      <c r="G75" s="90"/>
      <c r="H75" s="88"/>
      <c r="I75" s="88"/>
      <c r="J75" s="90"/>
      <c r="K75" s="90"/>
      <c r="L75" s="88"/>
      <c r="M75" s="88"/>
      <c r="N75" s="90"/>
      <c r="O75" s="88"/>
      <c r="P75" s="51"/>
      <c r="Q75" s="91"/>
      <c r="R75" s="91"/>
      <c r="S75" s="91">
        <v>0</v>
      </c>
      <c r="T75" s="91">
        <f t="shared" si="68"/>
        <v>0</v>
      </c>
      <c r="U75" s="92"/>
      <c r="V75" s="92"/>
      <c r="W75" s="91">
        <v>0</v>
      </c>
      <c r="X75" s="91" t="s">
        <v>117</v>
      </c>
      <c r="Y75" s="91"/>
      <c r="Z75" s="91">
        <f t="shared" si="1"/>
        <v>0</v>
      </c>
      <c r="AA75" s="91">
        <f t="shared" si="69"/>
        <v>0</v>
      </c>
      <c r="AB75" s="93"/>
      <c r="AC75" s="91">
        <f t="shared" si="3"/>
        <v>0</v>
      </c>
      <c r="AD75" s="91"/>
      <c r="AE75" s="91">
        <f t="shared" si="83"/>
        <v>0</v>
      </c>
      <c r="AF75" s="91">
        <f t="shared" si="70"/>
        <v>0</v>
      </c>
      <c r="AG75" s="91">
        <f t="shared" si="72"/>
        <v>0</v>
      </c>
      <c r="AH75" s="91"/>
      <c r="AI75" s="91">
        <f t="shared" si="6"/>
        <v>0</v>
      </c>
      <c r="AJ75" s="91">
        <f t="shared" si="7"/>
        <v>0</v>
      </c>
      <c r="AK75" s="20">
        <f t="shared" si="8"/>
        <v>0</v>
      </c>
    </row>
    <row r="76" spans="1:37" ht="21" hidden="1" customHeight="1" outlineLevel="1">
      <c r="A76" s="15"/>
      <c r="B76" s="81"/>
      <c r="C76" s="77"/>
      <c r="D76" s="80" t="s">
        <v>86</v>
      </c>
      <c r="E76" s="77" t="s">
        <v>51</v>
      </c>
      <c r="F76" s="90"/>
      <c r="G76" s="90"/>
      <c r="H76" s="88"/>
      <c r="I76" s="88"/>
      <c r="J76" s="90"/>
      <c r="K76" s="90"/>
      <c r="L76" s="88"/>
      <c r="M76" s="88"/>
      <c r="N76" s="90"/>
      <c r="O76" s="88"/>
      <c r="P76" s="51"/>
      <c r="Q76" s="91"/>
      <c r="R76" s="91"/>
      <c r="S76" s="91">
        <v>0</v>
      </c>
      <c r="T76" s="91">
        <f t="shared" si="68"/>
        <v>0</v>
      </c>
      <c r="U76" s="92"/>
      <c r="V76" s="92"/>
      <c r="W76" s="91">
        <v>0</v>
      </c>
      <c r="X76" s="91" t="s">
        <v>117</v>
      </c>
      <c r="Y76" s="91"/>
      <c r="Z76" s="91">
        <f t="shared" si="1"/>
        <v>0</v>
      </c>
      <c r="AA76" s="91">
        <f t="shared" si="69"/>
        <v>0</v>
      </c>
      <c r="AB76" s="93"/>
      <c r="AC76" s="91">
        <f t="shared" si="3"/>
        <v>0</v>
      </c>
      <c r="AD76" s="91"/>
      <c r="AE76" s="91">
        <f t="shared" si="83"/>
        <v>0</v>
      </c>
      <c r="AF76" s="91">
        <f t="shared" si="70"/>
        <v>0</v>
      </c>
      <c r="AG76" s="91">
        <f t="shared" si="72"/>
        <v>0</v>
      </c>
      <c r="AH76" s="91"/>
      <c r="AI76" s="94">
        <f t="shared" si="6"/>
        <v>0</v>
      </c>
      <c r="AJ76" s="91">
        <f t="shared" si="7"/>
        <v>0</v>
      </c>
      <c r="AK76" s="20">
        <f t="shared" si="8"/>
        <v>0</v>
      </c>
    </row>
    <row r="77" spans="1:37" ht="21" hidden="1" customHeight="1" outlineLevel="1">
      <c r="A77" s="15"/>
      <c r="B77" s="81"/>
      <c r="C77" s="77"/>
      <c r="D77" s="80" t="s">
        <v>86</v>
      </c>
      <c r="E77" s="77" t="s">
        <v>51</v>
      </c>
      <c r="F77" s="90"/>
      <c r="G77" s="90"/>
      <c r="H77" s="88"/>
      <c r="I77" s="88"/>
      <c r="J77" s="90"/>
      <c r="K77" s="90"/>
      <c r="L77" s="88"/>
      <c r="M77" s="88"/>
      <c r="N77" s="90"/>
      <c r="O77" s="88"/>
      <c r="P77" s="51"/>
      <c r="Q77" s="91"/>
      <c r="R77" s="91"/>
      <c r="S77" s="91">
        <v>0</v>
      </c>
      <c r="T77" s="91">
        <f t="shared" si="68"/>
        <v>0</v>
      </c>
      <c r="U77" s="92"/>
      <c r="V77" s="92"/>
      <c r="W77" s="91">
        <v>0</v>
      </c>
      <c r="X77" s="91" t="s">
        <v>117</v>
      </c>
      <c r="Y77" s="91"/>
      <c r="Z77" s="91">
        <f t="shared" si="1"/>
        <v>0</v>
      </c>
      <c r="AA77" s="91">
        <f t="shared" si="69"/>
        <v>0</v>
      </c>
      <c r="AB77" s="93"/>
      <c r="AC77" s="91">
        <f t="shared" si="3"/>
        <v>0</v>
      </c>
      <c r="AD77" s="91"/>
      <c r="AE77" s="91">
        <f t="shared" si="83"/>
        <v>0</v>
      </c>
      <c r="AF77" s="91">
        <f t="shared" si="70"/>
        <v>0</v>
      </c>
      <c r="AG77" s="91">
        <f t="shared" si="72"/>
        <v>0</v>
      </c>
      <c r="AH77" s="91"/>
      <c r="AI77" s="91">
        <f t="shared" si="6"/>
        <v>0</v>
      </c>
      <c r="AJ77" s="91">
        <f t="shared" si="7"/>
        <v>0</v>
      </c>
      <c r="AK77" s="20">
        <f t="shared" si="8"/>
        <v>0</v>
      </c>
    </row>
    <row r="78" spans="1:37" ht="29.25" customHeight="1" collapsed="1">
      <c r="A78" s="15"/>
      <c r="B78" s="81"/>
      <c r="C78" s="77"/>
      <c r="D78" s="79" t="s">
        <v>108</v>
      </c>
      <c r="E78" s="80" t="s">
        <v>222</v>
      </c>
      <c r="F78" s="90"/>
      <c r="G78" s="90">
        <v>10</v>
      </c>
      <c r="H78" s="118"/>
      <c r="I78" s="118"/>
      <c r="J78" s="90"/>
      <c r="K78" s="90"/>
      <c r="L78" s="118"/>
      <c r="M78" s="118"/>
      <c r="N78" s="90"/>
      <c r="O78" s="118">
        <v>20</v>
      </c>
      <c r="P78" s="51">
        <v>42005</v>
      </c>
      <c r="Q78" s="134">
        <v>25000</v>
      </c>
      <c r="R78" s="134"/>
      <c r="S78" s="134">
        <v>25000</v>
      </c>
      <c r="T78" s="92">
        <f t="shared" si="68"/>
        <v>50000</v>
      </c>
      <c r="U78" s="134">
        <v>50000</v>
      </c>
      <c r="V78" s="92">
        <v>0</v>
      </c>
      <c r="W78" s="91">
        <v>0</v>
      </c>
      <c r="X78" s="91" t="s">
        <v>117</v>
      </c>
      <c r="Y78" s="135"/>
      <c r="Z78" s="91">
        <f t="shared" si="1"/>
        <v>9340</v>
      </c>
      <c r="AA78" s="91">
        <f t="shared" si="69"/>
        <v>9340</v>
      </c>
      <c r="AB78" s="97"/>
      <c r="AC78" s="91">
        <f t="shared" si="3"/>
        <v>-5230</v>
      </c>
      <c r="AD78" s="92"/>
      <c r="AE78" s="91">
        <v>0</v>
      </c>
      <c r="AF78" s="91">
        <f t="shared" si="70"/>
        <v>0</v>
      </c>
      <c r="AG78" s="91">
        <f t="shared" si="72"/>
        <v>-5230</v>
      </c>
      <c r="AH78" s="135"/>
      <c r="AI78" s="94">
        <f t="shared" si="6"/>
        <v>9340</v>
      </c>
      <c r="AJ78" s="91">
        <f t="shared" si="7"/>
        <v>9340</v>
      </c>
      <c r="AK78" s="20">
        <f t="shared" si="8"/>
        <v>-5230</v>
      </c>
    </row>
    <row r="79" spans="1:37" ht="30" customHeight="1">
      <c r="A79" s="15"/>
      <c r="B79" s="81"/>
      <c r="C79" s="77"/>
      <c r="D79" s="80" t="s">
        <v>108</v>
      </c>
      <c r="E79" s="80" t="s">
        <v>109</v>
      </c>
      <c r="F79" s="90"/>
      <c r="G79" s="90"/>
      <c r="H79" s="88"/>
      <c r="I79" s="88"/>
      <c r="J79" s="90"/>
      <c r="K79" s="90"/>
      <c r="L79" s="88"/>
      <c r="M79" s="88"/>
      <c r="N79" s="90"/>
      <c r="O79" s="88">
        <v>20</v>
      </c>
      <c r="P79" s="51">
        <v>41883</v>
      </c>
      <c r="Q79" s="91"/>
      <c r="R79" s="91"/>
      <c r="S79" s="91">
        <v>0</v>
      </c>
      <c r="T79" s="91">
        <f t="shared" si="68"/>
        <v>0</v>
      </c>
      <c r="U79" s="92"/>
      <c r="V79" s="92"/>
      <c r="W79" s="91">
        <v>0</v>
      </c>
      <c r="X79" s="91" t="s">
        <v>117</v>
      </c>
      <c r="Y79" s="92"/>
      <c r="Z79" s="91">
        <f t="shared" si="1"/>
        <v>-18160</v>
      </c>
      <c r="AA79" s="91">
        <f t="shared" si="69"/>
        <v>-18160</v>
      </c>
      <c r="AB79" s="97"/>
      <c r="AC79" s="91">
        <f t="shared" si="3"/>
        <v>-22780</v>
      </c>
      <c r="AD79" s="91"/>
      <c r="AE79" s="91">
        <f>Z79/12*4</f>
        <v>-6053.333333333333</v>
      </c>
      <c r="AF79" s="91">
        <f t="shared" si="70"/>
        <v>-6053.333333333333</v>
      </c>
      <c r="AG79" s="91">
        <f>AC79/11*4</f>
        <v>-8283.636363636364</v>
      </c>
      <c r="AH79" s="92"/>
      <c r="AI79" s="91">
        <f t="shared" si="6"/>
        <v>-18160</v>
      </c>
      <c r="AJ79" s="91">
        <f t="shared" si="7"/>
        <v>-18160</v>
      </c>
      <c r="AK79" s="20">
        <f t="shared" si="8"/>
        <v>-22780</v>
      </c>
    </row>
    <row r="80" spans="1:37" s="35" customFormat="1" ht="45.75" customHeight="1" collapsed="1">
      <c r="A80" s="146" t="s">
        <v>188</v>
      </c>
      <c r="B80" s="147"/>
      <c r="C80" s="147"/>
      <c r="D80" s="147"/>
      <c r="E80" s="148"/>
      <c r="F80" s="107">
        <f>SUM(F32:F79)</f>
        <v>0</v>
      </c>
      <c r="G80" s="107">
        <f t="shared" ref="G80:AK80" si="84">SUM(G32:G79)</f>
        <v>42</v>
      </c>
      <c r="H80" s="108">
        <f t="shared" si="84"/>
        <v>0</v>
      </c>
      <c r="I80" s="108">
        <f t="shared" si="84"/>
        <v>0</v>
      </c>
      <c r="J80" s="107">
        <f t="shared" si="84"/>
        <v>7</v>
      </c>
      <c r="K80" s="107">
        <f t="shared" si="84"/>
        <v>104</v>
      </c>
      <c r="L80" s="108">
        <f t="shared" si="84"/>
        <v>9</v>
      </c>
      <c r="M80" s="108">
        <f t="shared" si="84"/>
        <v>49</v>
      </c>
      <c r="N80" s="107">
        <f t="shared" si="84"/>
        <v>15</v>
      </c>
      <c r="O80" s="108">
        <f t="shared" si="84"/>
        <v>162</v>
      </c>
      <c r="P80" s="108"/>
      <c r="Q80" s="109">
        <f t="shared" si="84"/>
        <v>143000</v>
      </c>
      <c r="R80" s="109">
        <f t="shared" si="84"/>
        <v>10000</v>
      </c>
      <c r="S80" s="109">
        <f t="shared" si="84"/>
        <v>350000</v>
      </c>
      <c r="T80" s="109">
        <f t="shared" si="84"/>
        <v>503000</v>
      </c>
      <c r="U80" s="109">
        <f t="shared" si="84"/>
        <v>327500</v>
      </c>
      <c r="V80" s="109">
        <f t="shared" si="84"/>
        <v>175500</v>
      </c>
      <c r="W80" s="109">
        <f t="shared" si="84"/>
        <v>50000</v>
      </c>
      <c r="X80" s="109"/>
      <c r="Y80" s="109">
        <f t="shared" si="84"/>
        <v>258054</v>
      </c>
      <c r="Z80" s="109">
        <f t="shared" si="84"/>
        <v>55399</v>
      </c>
      <c r="AA80" s="109">
        <f t="shared" si="84"/>
        <v>313453</v>
      </c>
      <c r="AB80" s="110">
        <f t="shared" si="84"/>
        <v>5.0331999999999999</v>
      </c>
      <c r="AC80" s="109">
        <f t="shared" si="84"/>
        <v>-28072</v>
      </c>
      <c r="AD80" s="109">
        <f t="shared" si="84"/>
        <v>0</v>
      </c>
      <c r="AE80" s="109">
        <f t="shared" si="84"/>
        <v>-6053.333333333333</v>
      </c>
      <c r="AF80" s="109">
        <f t="shared" si="84"/>
        <v>-6053.333333333333</v>
      </c>
      <c r="AG80" s="109">
        <f t="shared" si="84"/>
        <v>-13513.636363636364</v>
      </c>
      <c r="AH80" s="109">
        <f t="shared" si="84"/>
        <v>160792</v>
      </c>
      <c r="AI80" s="109">
        <f t="shared" si="84"/>
        <v>32068.666666666672</v>
      </c>
      <c r="AJ80" s="109">
        <f t="shared" si="84"/>
        <v>192860.66666666666</v>
      </c>
      <c r="AK80" s="39">
        <f t="shared" si="84"/>
        <v>-30556.545454545456</v>
      </c>
    </row>
    <row r="81" spans="1:37" s="6" customFormat="1" ht="18.75" customHeight="1">
      <c r="A81" s="167" t="s">
        <v>215</v>
      </c>
      <c r="B81" s="168"/>
      <c r="C81" s="168"/>
      <c r="D81" s="168"/>
      <c r="E81" s="169"/>
      <c r="F81" s="106" t="s">
        <v>202</v>
      </c>
      <c r="G81" s="106" t="s">
        <v>143</v>
      </c>
      <c r="H81" s="106"/>
      <c r="I81" s="106"/>
      <c r="J81" s="106" t="s">
        <v>202</v>
      </c>
      <c r="K81" s="106" t="s">
        <v>143</v>
      </c>
      <c r="L81" s="106"/>
      <c r="M81" s="106"/>
      <c r="N81" s="106" t="s">
        <v>202</v>
      </c>
      <c r="O81" s="106"/>
      <c r="P81" s="102"/>
      <c r="Q81" s="103"/>
      <c r="R81" s="103"/>
      <c r="S81" s="103"/>
      <c r="T81" s="103"/>
      <c r="U81" s="103"/>
      <c r="V81" s="103"/>
      <c r="W81" s="103"/>
      <c r="X81" s="104"/>
      <c r="Y81" s="103"/>
      <c r="Z81" s="105"/>
      <c r="AA81" s="103"/>
      <c r="AB81" s="104"/>
      <c r="AC81" s="105"/>
      <c r="AD81" s="103"/>
      <c r="AE81" s="103"/>
      <c r="AF81" s="103"/>
      <c r="AG81" s="103"/>
      <c r="AH81" s="103"/>
      <c r="AI81" s="103"/>
      <c r="AJ81" s="103"/>
      <c r="AK81" s="83"/>
    </row>
    <row r="82" spans="1:37" s="6" customFormat="1" ht="27" customHeight="1">
      <c r="A82" s="170"/>
      <c r="B82" s="171"/>
      <c r="C82" s="171"/>
      <c r="D82" s="171"/>
      <c r="E82" s="172"/>
      <c r="F82" s="126">
        <f>F80+G80-H80-I80</f>
        <v>42</v>
      </c>
      <c r="G82" s="126">
        <f>G80-I80</f>
        <v>42</v>
      </c>
      <c r="H82" s="127"/>
      <c r="I82" s="127"/>
      <c r="J82" s="126">
        <f>J80+K80-L80-M80</f>
        <v>53</v>
      </c>
      <c r="K82" s="126">
        <f>K80-M80</f>
        <v>55</v>
      </c>
      <c r="L82" s="127"/>
      <c r="M82" s="127"/>
      <c r="N82" s="126">
        <f>N80-O80</f>
        <v>-147</v>
      </c>
      <c r="O82" s="127"/>
      <c r="P82" s="102"/>
      <c r="Q82" s="103"/>
      <c r="R82" s="103"/>
      <c r="S82" s="103"/>
      <c r="T82" s="103"/>
      <c r="U82" s="103"/>
      <c r="V82" s="103"/>
      <c r="W82" s="103"/>
      <c r="X82" s="104"/>
      <c r="Y82" s="103"/>
      <c r="Z82" s="105"/>
      <c r="AA82" s="103"/>
      <c r="AB82" s="104"/>
      <c r="AC82" s="105"/>
      <c r="AD82" s="103"/>
      <c r="AE82" s="103"/>
      <c r="AF82" s="103"/>
      <c r="AG82" s="103"/>
      <c r="AH82" s="103"/>
      <c r="AI82" s="103"/>
      <c r="AJ82" s="103"/>
      <c r="AK82" s="83"/>
    </row>
    <row r="83" spans="1:37" s="22" customFormat="1" ht="29.25" customHeight="1">
      <c r="A83" s="87"/>
      <c r="B83" s="85"/>
      <c r="C83" s="85"/>
      <c r="D83" s="85"/>
      <c r="E83" s="85"/>
      <c r="F83" s="86"/>
      <c r="G83" s="86"/>
      <c r="H83" s="87"/>
      <c r="I83" s="87"/>
      <c r="J83" s="86"/>
      <c r="K83" s="86"/>
      <c r="L83" s="87"/>
      <c r="M83" s="87"/>
      <c r="N83" s="86"/>
      <c r="O83" s="87"/>
      <c r="P83" s="98"/>
      <c r="Q83" s="99"/>
      <c r="R83" s="99"/>
      <c r="S83" s="99"/>
      <c r="T83" s="99"/>
      <c r="U83" s="99"/>
      <c r="V83" s="99"/>
      <c r="W83" s="99"/>
      <c r="X83" s="100"/>
      <c r="Y83" s="99"/>
      <c r="Z83" s="101"/>
      <c r="AA83" s="99"/>
      <c r="AB83" s="100"/>
      <c r="AC83" s="101"/>
      <c r="AD83" s="99"/>
      <c r="AE83" s="99"/>
      <c r="AF83" s="99"/>
      <c r="AG83" s="99"/>
      <c r="AH83" s="99"/>
      <c r="AI83" s="99"/>
      <c r="AJ83" s="99"/>
      <c r="AK83" s="83"/>
    </row>
    <row r="84" spans="1:37" s="45" customFormat="1" ht="55.5" customHeight="1">
      <c r="A84" s="139" t="s">
        <v>189</v>
      </c>
      <c r="B84" s="140"/>
      <c r="C84" s="140"/>
      <c r="D84" s="140"/>
      <c r="E84" s="141"/>
      <c r="F84" s="120">
        <f t="shared" ref="F84:O84" si="85">F27+F80</f>
        <v>0</v>
      </c>
      <c r="G84" s="120">
        <f t="shared" si="85"/>
        <v>80</v>
      </c>
      <c r="H84" s="121">
        <f t="shared" si="85"/>
        <v>6</v>
      </c>
      <c r="I84" s="121">
        <f t="shared" si="85"/>
        <v>23</v>
      </c>
      <c r="J84" s="120">
        <f t="shared" si="85"/>
        <v>7</v>
      </c>
      <c r="K84" s="120">
        <f t="shared" si="85"/>
        <v>180</v>
      </c>
      <c r="L84" s="121">
        <f t="shared" si="85"/>
        <v>39</v>
      </c>
      <c r="M84" s="121">
        <f t="shared" si="85"/>
        <v>106</v>
      </c>
      <c r="N84" s="120">
        <f t="shared" si="85"/>
        <v>15</v>
      </c>
      <c r="O84" s="121">
        <f t="shared" si="85"/>
        <v>162</v>
      </c>
      <c r="P84" s="121"/>
      <c r="Q84" s="62">
        <f t="shared" ref="Q84:W84" si="86">Q27+Q80</f>
        <v>193000</v>
      </c>
      <c r="R84" s="62">
        <f t="shared" si="86"/>
        <v>35000</v>
      </c>
      <c r="S84" s="62">
        <f t="shared" si="86"/>
        <v>460000</v>
      </c>
      <c r="T84" s="62">
        <f t="shared" si="86"/>
        <v>688000</v>
      </c>
      <c r="U84" s="62">
        <f t="shared" si="86"/>
        <v>512500</v>
      </c>
      <c r="V84" s="62">
        <f t="shared" si="86"/>
        <v>175500</v>
      </c>
      <c r="W84" s="62">
        <f t="shared" si="86"/>
        <v>70000</v>
      </c>
      <c r="X84" s="62"/>
      <c r="Y84" s="62">
        <f t="shared" ref="Y84:AK84" si="87">Y27+Y80</f>
        <v>335329</v>
      </c>
      <c r="Z84" s="62">
        <f t="shared" si="87"/>
        <v>82274</v>
      </c>
      <c r="AA84" s="62">
        <f t="shared" si="87"/>
        <v>417603</v>
      </c>
      <c r="AB84" s="122">
        <f t="shared" si="87"/>
        <v>6.6400999999999994</v>
      </c>
      <c r="AC84" s="62">
        <f t="shared" si="87"/>
        <v>6032</v>
      </c>
      <c r="AD84" s="62">
        <f t="shared" si="87"/>
        <v>0</v>
      </c>
      <c r="AE84" s="62">
        <f t="shared" si="87"/>
        <v>-6053.333333333333</v>
      </c>
      <c r="AF84" s="62">
        <f t="shared" si="87"/>
        <v>-6053.333333333333</v>
      </c>
      <c r="AG84" s="62">
        <f t="shared" si="87"/>
        <v>-16828.636363636364</v>
      </c>
      <c r="AH84" s="62">
        <f t="shared" si="87"/>
        <v>238067</v>
      </c>
      <c r="AI84" s="62">
        <f t="shared" si="87"/>
        <v>58943.666666666672</v>
      </c>
      <c r="AJ84" s="62">
        <f t="shared" si="87"/>
        <v>297010.66666666663</v>
      </c>
      <c r="AK84" s="24">
        <f t="shared" si="87"/>
        <v>3547.4545454545441</v>
      </c>
    </row>
    <row r="85" spans="1:37" ht="21" customHeight="1">
      <c r="A85" s="173" t="s">
        <v>216</v>
      </c>
      <c r="B85" s="174"/>
      <c r="C85" s="174"/>
      <c r="D85" s="174"/>
      <c r="E85" s="175"/>
      <c r="F85" s="106" t="s">
        <v>202</v>
      </c>
      <c r="G85" s="106" t="s">
        <v>143</v>
      </c>
      <c r="H85" s="106"/>
      <c r="I85" s="106"/>
      <c r="J85" s="106" t="s">
        <v>202</v>
      </c>
      <c r="K85" s="106" t="s">
        <v>143</v>
      </c>
      <c r="L85" s="106"/>
      <c r="M85" s="106"/>
      <c r="N85" s="106" t="s">
        <v>202</v>
      </c>
      <c r="O85" s="106"/>
      <c r="P85" s="47"/>
      <c r="Q85" s="48"/>
      <c r="R85" s="48"/>
      <c r="S85" s="48"/>
      <c r="T85" s="48"/>
      <c r="U85" s="48"/>
      <c r="V85" s="48"/>
      <c r="W85" s="48"/>
      <c r="X85" s="46"/>
      <c r="Y85" s="48"/>
      <c r="Z85" s="49"/>
      <c r="AA85" s="48"/>
      <c r="AB85" s="46"/>
      <c r="AC85" s="49"/>
      <c r="AD85" s="48"/>
      <c r="AE85" s="48"/>
      <c r="AF85" s="48"/>
      <c r="AG85" s="48"/>
      <c r="AH85" s="48"/>
      <c r="AI85" s="48"/>
      <c r="AJ85" s="48"/>
      <c r="AK85" s="48"/>
    </row>
    <row r="86" spans="1:37" ht="30" customHeight="1">
      <c r="A86" s="176"/>
      <c r="B86" s="177"/>
      <c r="C86" s="177"/>
      <c r="D86" s="177"/>
      <c r="E86" s="178"/>
      <c r="F86" s="124">
        <f>F84+G84-H84-I84</f>
        <v>51</v>
      </c>
      <c r="G86" s="124">
        <f>G84-I84</f>
        <v>57</v>
      </c>
      <c r="H86" s="123"/>
      <c r="I86" s="123"/>
      <c r="J86" s="124">
        <f>J84+K84-L84-M84</f>
        <v>42</v>
      </c>
      <c r="K86" s="124">
        <f>K84-M84</f>
        <v>74</v>
      </c>
      <c r="L86" s="123"/>
      <c r="M86" s="123"/>
      <c r="N86" s="124">
        <f>N84-O84</f>
        <v>-147</v>
      </c>
      <c r="O86" s="123"/>
      <c r="P86" s="19"/>
      <c r="Q86" s="9"/>
      <c r="R86" s="9"/>
      <c r="S86" s="9"/>
      <c r="T86" s="9"/>
      <c r="U86" s="9"/>
      <c r="V86" s="9"/>
      <c r="W86" s="9"/>
      <c r="Y86" s="9"/>
      <c r="Z86" s="9"/>
      <c r="AA86" s="9"/>
      <c r="AC86" s="9"/>
      <c r="AD86" s="9"/>
      <c r="AE86" s="9"/>
      <c r="AF86" s="9"/>
      <c r="AG86" s="9"/>
      <c r="AH86" s="9"/>
      <c r="AI86" s="9"/>
      <c r="AJ86" s="9"/>
      <c r="AK86" s="9"/>
    </row>
  </sheetData>
  <sheetProtection password="DA9F" sheet="1" objects="1" scenarios="1" selectLockedCells="1" selectUnlockedCells="1"/>
  <mergeCells count="48">
    <mergeCell ref="A85:E86"/>
    <mergeCell ref="A9:P9"/>
    <mergeCell ref="Q9:T9"/>
    <mergeCell ref="Y9:AC9"/>
    <mergeCell ref="A10:A13"/>
    <mergeCell ref="B10:B13"/>
    <mergeCell ref="C10:C13"/>
    <mergeCell ref="D10:E10"/>
    <mergeCell ref="F10:O10"/>
    <mergeCell ref="P10:P13"/>
    <mergeCell ref="AD10:AD13"/>
    <mergeCell ref="Q10:S10"/>
    <mergeCell ref="T10:T13"/>
    <mergeCell ref="U10:U13"/>
    <mergeCell ref="V10:V13"/>
    <mergeCell ref="W10:W13"/>
    <mergeCell ref="X10:X13"/>
    <mergeCell ref="Y10:Y13"/>
    <mergeCell ref="Z10:Z13"/>
    <mergeCell ref="AA10:AA13"/>
    <mergeCell ref="AB10:AB13"/>
    <mergeCell ref="AC10:AC13"/>
    <mergeCell ref="AE10:AE13"/>
    <mergeCell ref="AF10:AF13"/>
    <mergeCell ref="AG10:AG13"/>
    <mergeCell ref="AH10:AH13"/>
    <mergeCell ref="AI10:AI13"/>
    <mergeCell ref="AJ10:AJ13"/>
    <mergeCell ref="H12:I12"/>
    <mergeCell ref="J12:K12"/>
    <mergeCell ref="L12:M12"/>
    <mergeCell ref="D11:D13"/>
    <mergeCell ref="E11:E13"/>
    <mergeCell ref="F11:I11"/>
    <mergeCell ref="J11:M11"/>
    <mergeCell ref="N11:O11"/>
    <mergeCell ref="Q11:Q13"/>
    <mergeCell ref="R11:R13"/>
    <mergeCell ref="S11:S13"/>
    <mergeCell ref="F12:G12"/>
    <mergeCell ref="AK10:AK13"/>
    <mergeCell ref="A31:E31"/>
    <mergeCell ref="A27:E27"/>
    <mergeCell ref="A80:E80"/>
    <mergeCell ref="A84:E84"/>
    <mergeCell ref="A14:E14"/>
    <mergeCell ref="A28:E29"/>
    <mergeCell ref="A81:E82"/>
  </mergeCells>
  <pageMargins left="0.39370078740157483" right="0.39370078740157483" top="0.78740157480314965" bottom="0.59055118110236227" header="0.39370078740157483" footer="0.19685039370078741"/>
  <pageSetup paperSize="9" scale="70" fitToHeight="3" orientation="landscape" r:id="rId1"/>
  <headerFooter alignWithMargins="0">
    <oddHeader>&amp;C&amp;A&amp;RAnlage 6 GRDrs 640/2014</oddHeader>
    <oddFooter>&amp;CSeite &amp;P von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39"/>
  <sheetViews>
    <sheetView zoomScale="80" zoomScaleNormal="80" workbookViewId="0">
      <pane ySplit="10" topLeftCell="A11" activePane="bottomLeft" state="frozen"/>
      <selection activeCell="N13" sqref="N13"/>
      <selection pane="bottomLeft"/>
    </sheetView>
  </sheetViews>
  <sheetFormatPr baseColWidth="10" defaultRowHeight="12.75" outlineLevelRow="1" outlineLevelCol="1"/>
  <cols>
    <col min="1" max="1" width="11.7109375" style="7" customWidth="1"/>
    <col min="2" max="2" width="15.5703125" customWidth="1"/>
    <col min="3" max="3" width="27.7109375" customWidth="1"/>
    <col min="4" max="4" width="25.7109375" customWidth="1"/>
    <col min="5" max="5" width="26.85546875" customWidth="1"/>
    <col min="6" max="6" width="13.140625" style="26" customWidth="1"/>
    <col min="7" max="8" width="13.42578125" style="26" hidden="1" customWidth="1" outlineLevel="1"/>
    <col min="9" max="9" width="13.42578125" hidden="1" customWidth="1" outlineLevel="1"/>
    <col min="10" max="11" width="13.42578125" style="26" hidden="1" customWidth="1" outlineLevel="1"/>
    <col min="12" max="12" width="15.85546875" style="26" customWidth="1" collapsed="1"/>
    <col min="13" max="13" width="12.7109375" style="26" customWidth="1"/>
    <col min="14" max="14" width="13" style="26" hidden="1" customWidth="1" outlineLevel="1"/>
    <col min="15" max="16" width="11.7109375" style="26" hidden="1" customWidth="1" outlineLevel="1"/>
    <col min="17" max="17" width="15.28515625" style="26" hidden="1" customWidth="1" outlineLevel="1"/>
    <col min="18" max="18" width="11.140625" style="26" hidden="1" customWidth="1" outlineLevel="1"/>
    <col min="19" max="19" width="12.28515625" style="26" hidden="1" customWidth="1" outlineLevel="1"/>
    <col min="20" max="20" width="11.7109375" style="26" hidden="1" customWidth="1" outlineLevel="1"/>
    <col min="21" max="21" width="15.42578125" style="26" hidden="1" customWidth="1" outlineLevel="1"/>
    <col min="22" max="22" width="10.140625" style="26" hidden="1" customWidth="1" outlineLevel="1"/>
    <col min="23" max="23" width="12.28515625" style="26" hidden="1" customWidth="1" outlineLevel="1"/>
    <col min="24" max="24" width="11.7109375" style="26" hidden="1" customWidth="1" outlineLevel="1"/>
    <col min="25" max="25" width="14" style="26" hidden="1" customWidth="1" outlineLevel="1"/>
    <col min="26" max="26" width="10.7109375" style="26" hidden="1" customWidth="1" outlineLevel="1"/>
    <col min="27" max="27" width="11.5703125" collapsed="1"/>
  </cols>
  <sheetData>
    <row r="1" spans="1:26" ht="15.75">
      <c r="A1" s="50"/>
    </row>
    <row r="2" spans="1:26" ht="15.75">
      <c r="A2" s="50" t="s">
        <v>138</v>
      </c>
    </row>
    <row r="3" spans="1:26" ht="14.25" customHeight="1">
      <c r="A3" s="73" t="s">
        <v>132</v>
      </c>
    </row>
    <row r="4" spans="1:26" ht="8.25" customHeight="1">
      <c r="A4" s="66"/>
    </row>
    <row r="5" spans="1:26" ht="9" customHeight="1">
      <c r="A5" s="1"/>
    </row>
    <row r="6" spans="1:26" s="26" customFormat="1" ht="24" hidden="1" customHeight="1" outlineLevel="1">
      <c r="A6" s="191" t="s">
        <v>30</v>
      </c>
      <c r="B6" s="191"/>
      <c r="C6" s="191"/>
      <c r="D6" s="191"/>
      <c r="E6" s="191"/>
      <c r="F6" s="191"/>
      <c r="G6" s="191"/>
      <c r="H6" s="191"/>
      <c r="I6" s="191"/>
      <c r="J6" s="187" t="s">
        <v>19</v>
      </c>
      <c r="K6" s="187"/>
      <c r="L6" s="187"/>
      <c r="M6" s="187"/>
      <c r="N6" s="187"/>
    </row>
    <row r="7" spans="1:26" s="26" customFormat="1" ht="39.6" customHeight="1" collapsed="1">
      <c r="A7" s="194" t="s">
        <v>10</v>
      </c>
      <c r="B7" s="207" t="s">
        <v>129</v>
      </c>
      <c r="C7" s="208" t="s">
        <v>127</v>
      </c>
      <c r="D7" s="208" t="s">
        <v>128</v>
      </c>
      <c r="E7" s="208" t="s">
        <v>29</v>
      </c>
      <c r="F7" s="208" t="s">
        <v>221</v>
      </c>
      <c r="G7" s="188" t="s">
        <v>35</v>
      </c>
      <c r="H7" s="188" t="s">
        <v>36</v>
      </c>
      <c r="I7" s="188" t="s">
        <v>37</v>
      </c>
      <c r="J7" s="192" t="s">
        <v>25</v>
      </c>
      <c r="K7" s="192" t="s">
        <v>34</v>
      </c>
      <c r="L7" s="192" t="s">
        <v>14</v>
      </c>
      <c r="M7" s="199" t="s">
        <v>27</v>
      </c>
      <c r="N7" s="192" t="s">
        <v>28</v>
      </c>
      <c r="O7" s="201" t="s">
        <v>119</v>
      </c>
      <c r="P7" s="204" t="s">
        <v>120</v>
      </c>
      <c r="Q7" s="192" t="s">
        <v>18</v>
      </c>
      <c r="R7" s="197" t="s">
        <v>121</v>
      </c>
      <c r="S7" s="201" t="s">
        <v>20</v>
      </c>
      <c r="T7" s="204" t="s">
        <v>21</v>
      </c>
      <c r="U7" s="192" t="s">
        <v>22</v>
      </c>
      <c r="V7" s="197" t="s">
        <v>23</v>
      </c>
      <c r="W7" s="201" t="s">
        <v>43</v>
      </c>
      <c r="X7" s="204" t="s">
        <v>44</v>
      </c>
      <c r="Y7" s="192" t="s">
        <v>45</v>
      </c>
      <c r="Z7" s="197" t="s">
        <v>46</v>
      </c>
    </row>
    <row r="8" spans="1:26" s="26" customFormat="1" ht="16.5" customHeight="1">
      <c r="A8" s="194"/>
      <c r="B8" s="207"/>
      <c r="C8" s="208"/>
      <c r="D8" s="208"/>
      <c r="E8" s="208"/>
      <c r="F8" s="208"/>
      <c r="G8" s="189"/>
      <c r="H8" s="189"/>
      <c r="I8" s="189"/>
      <c r="J8" s="193"/>
      <c r="K8" s="193"/>
      <c r="L8" s="193"/>
      <c r="M8" s="200"/>
      <c r="N8" s="192"/>
      <c r="O8" s="202"/>
      <c r="P8" s="193"/>
      <c r="Q8" s="195"/>
      <c r="R8" s="197"/>
      <c r="S8" s="202"/>
      <c r="T8" s="193"/>
      <c r="U8" s="195"/>
      <c r="V8" s="197"/>
      <c r="W8" s="202"/>
      <c r="X8" s="193"/>
      <c r="Y8" s="195"/>
      <c r="Z8" s="197"/>
    </row>
    <row r="9" spans="1:26" s="26" customFormat="1" ht="16.5" customHeight="1">
      <c r="A9" s="194"/>
      <c r="B9" s="207"/>
      <c r="C9" s="208"/>
      <c r="D9" s="208"/>
      <c r="E9" s="208"/>
      <c r="F9" s="208"/>
      <c r="G9" s="189"/>
      <c r="H9" s="189"/>
      <c r="I9" s="189"/>
      <c r="J9" s="193"/>
      <c r="K9" s="193"/>
      <c r="L9" s="193"/>
      <c r="M9" s="200"/>
      <c r="N9" s="192"/>
      <c r="O9" s="202"/>
      <c r="P9" s="193"/>
      <c r="Q9" s="195"/>
      <c r="R9" s="197"/>
      <c r="S9" s="202"/>
      <c r="T9" s="193"/>
      <c r="U9" s="195"/>
      <c r="V9" s="197"/>
      <c r="W9" s="202"/>
      <c r="X9" s="193"/>
      <c r="Y9" s="195"/>
      <c r="Z9" s="197"/>
    </row>
    <row r="10" spans="1:26" s="26" customFormat="1" ht="18.75" customHeight="1">
      <c r="A10" s="194"/>
      <c r="B10" s="207"/>
      <c r="C10" s="208"/>
      <c r="D10" s="208"/>
      <c r="E10" s="208"/>
      <c r="F10" s="208"/>
      <c r="G10" s="190"/>
      <c r="H10" s="190"/>
      <c r="I10" s="190"/>
      <c r="J10" s="193"/>
      <c r="K10" s="193"/>
      <c r="L10" s="193"/>
      <c r="M10" s="200"/>
      <c r="N10" s="192"/>
      <c r="O10" s="203"/>
      <c r="P10" s="205"/>
      <c r="Q10" s="196"/>
      <c r="R10" s="198"/>
      <c r="S10" s="203"/>
      <c r="T10" s="205"/>
      <c r="U10" s="196"/>
      <c r="V10" s="198"/>
      <c r="W10" s="203"/>
      <c r="X10" s="205"/>
      <c r="Y10" s="196"/>
      <c r="Z10" s="198"/>
    </row>
    <row r="11" spans="1:26" s="10" customFormat="1" ht="51.75" customHeight="1">
      <c r="A11" s="129" t="s">
        <v>160</v>
      </c>
      <c r="B11" s="136" t="s">
        <v>56</v>
      </c>
      <c r="C11" s="80" t="s">
        <v>87</v>
      </c>
      <c r="D11" s="80" t="s">
        <v>24</v>
      </c>
      <c r="E11" s="80" t="s">
        <v>219</v>
      </c>
      <c r="F11" s="51">
        <v>41883</v>
      </c>
      <c r="G11" s="56" t="s">
        <v>88</v>
      </c>
      <c r="H11" s="57" t="s">
        <v>89</v>
      </c>
      <c r="I11" s="58"/>
      <c r="J11" s="23">
        <v>19293</v>
      </c>
      <c r="K11" s="23">
        <f>(6*2*H11)</f>
        <v>48</v>
      </c>
      <c r="L11" s="29">
        <f>SUM(J11:K11)</f>
        <v>19341</v>
      </c>
      <c r="M11" s="55">
        <v>0.36249999999999999</v>
      </c>
      <c r="N11" s="23">
        <f>2*0.83*(H11+I11)*0.65*5*11</f>
        <v>237.38</v>
      </c>
      <c r="O11" s="27">
        <v>6431</v>
      </c>
      <c r="P11" s="23">
        <f>(K11/12)*4</f>
        <v>16</v>
      </c>
      <c r="Q11" s="23">
        <f>SUM(O11:P11)</f>
        <v>6447</v>
      </c>
      <c r="R11" s="23">
        <f>(N11/12)*4</f>
        <v>79.126666666666665</v>
      </c>
      <c r="S11" s="23">
        <v>19293</v>
      </c>
      <c r="T11" s="23">
        <v>48</v>
      </c>
      <c r="U11" s="23">
        <f>SUM(S11:T11)</f>
        <v>19341</v>
      </c>
      <c r="V11" s="23">
        <v>237.38</v>
      </c>
      <c r="W11" s="23">
        <v>19293</v>
      </c>
      <c r="X11" s="23">
        <v>48</v>
      </c>
      <c r="Y11" s="23">
        <f>SUM(W11:X11)</f>
        <v>19341</v>
      </c>
      <c r="Z11" s="23">
        <v>237.38</v>
      </c>
    </row>
    <row r="12" spans="1:26" ht="60.75" customHeight="1">
      <c r="A12" s="129" t="s">
        <v>160</v>
      </c>
      <c r="B12" s="136" t="s">
        <v>91</v>
      </c>
      <c r="C12" s="80" t="s">
        <v>92</v>
      </c>
      <c r="D12" s="80" t="s">
        <v>90</v>
      </c>
      <c r="E12" s="80" t="s">
        <v>219</v>
      </c>
      <c r="F12" s="51">
        <v>41883</v>
      </c>
      <c r="G12" s="51"/>
      <c r="H12" s="51"/>
      <c r="I12" s="59"/>
      <c r="J12" s="23">
        <v>19330</v>
      </c>
      <c r="K12" s="23"/>
      <c r="L12" s="29">
        <f t="shared" ref="L12:L13" si="0">SUM(J12:K12)</f>
        <v>19330</v>
      </c>
      <c r="M12" s="55">
        <v>0.36230000000000001</v>
      </c>
      <c r="N12" s="23"/>
      <c r="O12" s="27">
        <v>6444</v>
      </c>
      <c r="P12" s="23"/>
      <c r="Q12" s="23">
        <f t="shared" ref="Q12:Q13" si="1">SUM(O12:P12)</f>
        <v>6444</v>
      </c>
      <c r="R12" s="23"/>
      <c r="S12" s="23">
        <v>19330</v>
      </c>
      <c r="T12" s="23"/>
      <c r="U12" s="23">
        <f t="shared" ref="U12:U13" si="2">SUM(S12:T12)</f>
        <v>19330</v>
      </c>
      <c r="V12" s="23"/>
      <c r="W12" s="23">
        <v>19330</v>
      </c>
      <c r="X12" s="23"/>
      <c r="Y12" s="23">
        <f t="shared" ref="Y12:Y13" si="3">SUM(W12:X12)</f>
        <v>19330</v>
      </c>
      <c r="Z12" s="23"/>
    </row>
    <row r="13" spans="1:26" ht="55.5" customHeight="1">
      <c r="A13" s="136" t="s">
        <v>218</v>
      </c>
      <c r="B13" s="136" t="s">
        <v>93</v>
      </c>
      <c r="C13" s="80" t="s">
        <v>94</v>
      </c>
      <c r="D13" s="80" t="s">
        <v>90</v>
      </c>
      <c r="E13" s="80" t="s">
        <v>95</v>
      </c>
      <c r="F13" s="51">
        <v>41883</v>
      </c>
      <c r="G13" s="51"/>
      <c r="H13" s="51"/>
      <c r="I13" s="59"/>
      <c r="J13" s="23">
        <v>19336</v>
      </c>
      <c r="K13" s="23"/>
      <c r="L13" s="29">
        <f t="shared" si="0"/>
        <v>19336</v>
      </c>
      <c r="M13" s="55">
        <v>0.3624</v>
      </c>
      <c r="N13" s="23"/>
      <c r="O13" s="27">
        <v>6446</v>
      </c>
      <c r="P13" s="23"/>
      <c r="Q13" s="23">
        <f t="shared" si="1"/>
        <v>6446</v>
      </c>
      <c r="R13" s="23"/>
      <c r="S13" s="23">
        <v>19336</v>
      </c>
      <c r="T13" s="23"/>
      <c r="U13" s="23">
        <f t="shared" si="2"/>
        <v>19336</v>
      </c>
      <c r="V13" s="23"/>
      <c r="W13" s="23">
        <v>19336</v>
      </c>
      <c r="X13" s="23"/>
      <c r="Y13" s="23">
        <f t="shared" si="3"/>
        <v>19336</v>
      </c>
      <c r="Z13" s="23"/>
    </row>
    <row r="14" spans="1:26" s="1" customFormat="1" ht="41.25" customHeight="1">
      <c r="A14" s="206" t="s">
        <v>220</v>
      </c>
      <c r="B14" s="206"/>
      <c r="C14" s="206"/>
      <c r="D14" s="206"/>
      <c r="E14" s="64"/>
      <c r="F14" s="60"/>
      <c r="G14" s="60"/>
      <c r="H14" s="60"/>
      <c r="I14" s="60"/>
      <c r="J14" s="61">
        <f t="shared" ref="J14:O14" si="4">SUM(J11:J13)</f>
        <v>57959</v>
      </c>
      <c r="K14" s="61">
        <f t="shared" si="4"/>
        <v>48</v>
      </c>
      <c r="L14" s="61">
        <f t="shared" si="4"/>
        <v>58007</v>
      </c>
      <c r="M14" s="63">
        <f t="shared" si="4"/>
        <v>1.0871999999999999</v>
      </c>
      <c r="N14" s="61">
        <f t="shared" si="4"/>
        <v>237.38</v>
      </c>
      <c r="O14" s="62">
        <f t="shared" si="4"/>
        <v>19321</v>
      </c>
      <c r="P14" s="62">
        <f t="shared" ref="P14:Z14" si="5">SUM(P11:P13)</f>
        <v>16</v>
      </c>
      <c r="Q14" s="62">
        <f t="shared" si="5"/>
        <v>19337</v>
      </c>
      <c r="R14" s="62">
        <f t="shared" si="5"/>
        <v>79.126666666666665</v>
      </c>
      <c r="S14" s="62">
        <f t="shared" si="5"/>
        <v>57959</v>
      </c>
      <c r="T14" s="62">
        <f t="shared" si="5"/>
        <v>48</v>
      </c>
      <c r="U14" s="62">
        <f t="shared" si="5"/>
        <v>58007</v>
      </c>
      <c r="V14" s="62">
        <f t="shared" si="5"/>
        <v>237.38</v>
      </c>
      <c r="W14" s="62">
        <f t="shared" si="5"/>
        <v>57959</v>
      </c>
      <c r="X14" s="62">
        <f t="shared" si="5"/>
        <v>48</v>
      </c>
      <c r="Y14" s="62">
        <f t="shared" si="5"/>
        <v>58007</v>
      </c>
      <c r="Z14" s="62">
        <f t="shared" si="5"/>
        <v>237.38</v>
      </c>
    </row>
    <row r="15" spans="1:26" ht="14.25" customHeight="1">
      <c r="D15" s="8"/>
      <c r="E15" s="8"/>
      <c r="N15" s="28"/>
    </row>
    <row r="16" spans="1:26" ht="14.25" customHeight="1">
      <c r="N16" s="28"/>
    </row>
    <row r="17" spans="14:14" ht="14.25" customHeight="1">
      <c r="N17" s="28"/>
    </row>
    <row r="18" spans="14:14" ht="14.25" customHeight="1">
      <c r="N18" s="28"/>
    </row>
    <row r="19" spans="14:14" ht="14.25" customHeight="1">
      <c r="N19" s="28"/>
    </row>
    <row r="20" spans="14:14" ht="14.25" customHeight="1">
      <c r="N20" s="28"/>
    </row>
    <row r="21" spans="14:14" ht="14.25" customHeight="1">
      <c r="N21" s="28"/>
    </row>
    <row r="22" spans="14:14">
      <c r="N22" s="28"/>
    </row>
    <row r="23" spans="14:14">
      <c r="N23" s="28"/>
    </row>
    <row r="24" spans="14:14">
      <c r="N24" s="28"/>
    </row>
    <row r="25" spans="14:14">
      <c r="N25" s="28"/>
    </row>
    <row r="26" spans="14:14">
      <c r="N26" s="28"/>
    </row>
    <row r="27" spans="14:14">
      <c r="N27" s="28"/>
    </row>
    <row r="28" spans="14:14">
      <c r="N28" s="28"/>
    </row>
    <row r="29" spans="14:14">
      <c r="N29" s="28"/>
    </row>
    <row r="30" spans="14:14">
      <c r="N30" s="28"/>
    </row>
    <row r="31" spans="14:14">
      <c r="N31" s="28"/>
    </row>
    <row r="32" spans="14:14">
      <c r="N32" s="28"/>
    </row>
    <row r="33" spans="14:14">
      <c r="N33" s="28"/>
    </row>
    <row r="34" spans="14:14">
      <c r="N34" s="28"/>
    </row>
    <row r="35" spans="14:14">
      <c r="N35" s="28"/>
    </row>
    <row r="36" spans="14:14">
      <c r="N36" s="28"/>
    </row>
    <row r="37" spans="14:14">
      <c r="N37" s="28"/>
    </row>
    <row r="38" spans="14:14">
      <c r="N38" s="28"/>
    </row>
    <row r="39" spans="14:14">
      <c r="N39" s="28"/>
    </row>
  </sheetData>
  <sheetProtection password="DA9F" sheet="1" objects="1" scenarios="1" selectLockedCells="1" selectUnlockedCells="1"/>
  <mergeCells count="29">
    <mergeCell ref="A14:D14"/>
    <mergeCell ref="B7:B10"/>
    <mergeCell ref="F7:F10"/>
    <mergeCell ref="D7:D10"/>
    <mergeCell ref="E7:E10"/>
    <mergeCell ref="C7:C10"/>
    <mergeCell ref="Y7:Y10"/>
    <mergeCell ref="Z7:Z10"/>
    <mergeCell ref="M7:M10"/>
    <mergeCell ref="N7:N10"/>
    <mergeCell ref="O7:O10"/>
    <mergeCell ref="U7:U10"/>
    <mergeCell ref="V7:V10"/>
    <mergeCell ref="W7:W10"/>
    <mergeCell ref="X7:X10"/>
    <mergeCell ref="Q7:Q10"/>
    <mergeCell ref="S7:S10"/>
    <mergeCell ref="P7:P10"/>
    <mergeCell ref="R7:R10"/>
    <mergeCell ref="T7:T10"/>
    <mergeCell ref="J6:N6"/>
    <mergeCell ref="G7:G10"/>
    <mergeCell ref="H7:H10"/>
    <mergeCell ref="I7:I10"/>
    <mergeCell ref="A6:I6"/>
    <mergeCell ref="K7:K10"/>
    <mergeCell ref="L7:L10"/>
    <mergeCell ref="A7:A10"/>
    <mergeCell ref="J7:J10"/>
  </mergeCells>
  <phoneticPr fontId="0" type="noConversion"/>
  <pageMargins left="0.39370078740157483" right="0.39370078740157483" top="0.78740157480314965" bottom="0.59055118110236227" header="0.39370078740157483" footer="0.19685039370078741"/>
  <pageSetup paperSize="9" scale="70" orientation="landscape" horizontalDpi="300" verticalDpi="300" r:id="rId1"/>
  <headerFooter alignWithMargins="0">
    <oddHeader>&amp;C&amp;A&amp;RAnlage 6 GRDrs 640/2014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Deckblatt</vt:lpstr>
      <vt:lpstr>Liste 1.1 AVs ab Sept.14</vt:lpstr>
      <vt:lpstr>Liste 1.2 AVs ab Jan.15</vt:lpstr>
      <vt:lpstr>Liste 2 Früh-Spätbetreuung</vt:lpstr>
      <vt:lpstr>'Liste 1.2 AVs ab Jan.15'!Druckbereich</vt:lpstr>
      <vt:lpstr>'Liste 1.1 AVs ab Sept.14'!Drucktitel</vt:lpstr>
      <vt:lpstr>'Liste 1.2 AVs ab Jan.15'!Drucktitel</vt:lpstr>
      <vt:lpstr>'Liste 2 Früh-Spätbetreuung'!Drucktitel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Bolland</dc:creator>
  <cp:lastModifiedBy>u510071</cp:lastModifiedBy>
  <cp:lastPrinted>2014-09-04T08:37:44Z</cp:lastPrinted>
  <dcterms:created xsi:type="dcterms:W3CDTF">2004-06-09T14:31:45Z</dcterms:created>
  <dcterms:modified xsi:type="dcterms:W3CDTF">2014-09-04T08:38:45Z</dcterms:modified>
</cp:coreProperties>
</file>